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gehidrd-my.sharepoint.com/personal/jespinal_hidroelectrica_gov_do/Documents/Escritorio/EGEHID-CCC-CP-2023-0000 Club los Buitres/"/>
    </mc:Choice>
  </mc:AlternateContent>
  <xr:revisionPtr revIDLastSave="3" documentId="13_ncr:1_{41BB98FD-C219-41C9-92DA-2D02AE167021}" xr6:coauthVersionLast="47" xr6:coauthVersionMax="47" xr10:uidLastSave="{9135BC01-F1AE-4E4E-97FE-ED71F97C8CBF}"/>
  <bookViews>
    <workbookView xWindow="-120" yWindow="-120" windowWidth="20730" windowHeight="11160" xr2:uid="{F1D28314-6E83-43DD-8DEF-1D8D05DED1B9}"/>
  </bookViews>
  <sheets>
    <sheet name="L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[1]Presup.!#REF!</definedName>
    <definedName name="\M">[1]Presup.!#REF!</definedName>
    <definedName name="\R">[1]Presup.!#REF!</definedName>
    <definedName name="\T">[1]Presup.!#REF!</definedName>
    <definedName name="___hor210">'[2]anal term'!$G$1512</definedName>
    <definedName name="__123Graph_A" hidden="1">[3]A!#REF!</definedName>
    <definedName name="__123Graph_B" hidden="1">[3]A!#REF!</definedName>
    <definedName name="__123Graph_C" hidden="1">[3]A!#REF!</definedName>
    <definedName name="__123Graph_D" hidden="1">[3]A!#REF!</definedName>
    <definedName name="__123Graph_E" hidden="1">[3]A!#REF!</definedName>
    <definedName name="__123Graph_F" hidden="1">[3]A!#REF!</definedName>
    <definedName name="__CAL50">#REF!</definedName>
    <definedName name="__hor210">'[2]anal term'!$G$1512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PVC2">#REF!</definedName>
    <definedName name="__PVC4">#REF!</definedName>
    <definedName name="__PVC6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[4]A!#REF!</definedName>
    <definedName name="_CAL50">[5]insumo!$D$11</definedName>
    <definedName name="_hor210">'[2]anal term'!$G$1512</definedName>
    <definedName name="_Key1" hidden="1">#REF!</definedName>
    <definedName name="_Key2" hidden="1">#REF!</definedName>
    <definedName name="_MZ1155">[5]Mezcla!$F$37</definedName>
    <definedName name="_mz125">[5]Mezcla!#REF!</definedName>
    <definedName name="_MZ13">[5]Mezcla!#REF!</definedName>
    <definedName name="_MZ14">[5]Mezcla!#REF!</definedName>
    <definedName name="_MZ16">#REF!</definedName>
    <definedName name="_MZ17">[5]Mezcla!#REF!</definedName>
    <definedName name="_Order1" hidden="1">255</definedName>
    <definedName name="_Order2" hidden="1">255</definedName>
    <definedName name="_pu1">#REF!</definedName>
    <definedName name="_PU3">#REF!</definedName>
    <definedName name="_PU6">#REF!</definedName>
    <definedName name="_PVC2">#REF!</definedName>
    <definedName name="_PVC4">#REF!</definedName>
    <definedName name="_PVC6">#REF!</definedName>
    <definedName name="_Sort" hidden="1">#REF!</definedName>
    <definedName name="_SUB1">#REF!</definedName>
    <definedName name="_TUB24">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[3]A!#REF!</definedName>
    <definedName name="aaaaaaa">#REF!</definedName>
    <definedName name="ab">#REF!</definedName>
    <definedName name="AC">#REF!</definedName>
    <definedName name="ACA_1">#REF!</definedName>
    <definedName name="ACA_2">#REF!</definedName>
    <definedName name="ACA_6">#REF!</definedName>
    <definedName name="ACA_7">#REF!</definedName>
    <definedName name="Accesorioi">#REF!</definedName>
    <definedName name="AccesorioL">#REF!</definedName>
    <definedName name="aceras">#REF!</definedName>
    <definedName name="ACERO">#REF!</definedName>
    <definedName name="Acero60">#REF!</definedName>
    <definedName name="ACEROQQ">#REF!</definedName>
    <definedName name="ACOMALTATENSIONCONTRA">#REF!</definedName>
    <definedName name="ACOMDEPLANTANUEAEQUIPO800ACONTRA">#REF!</definedName>
    <definedName name="ACOMDESDEEQUIPOAPANELAA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[4]A!#REF!</definedName>
    <definedName name="ADAMIOSIN">#REF!</definedName>
    <definedName name="ADHERENCIA">#REF!</definedName>
    <definedName name="Agregado">#REF!</definedName>
    <definedName name="Agregados">[6]Materiales!$B$4</definedName>
    <definedName name="Agregados_Hormigon">[7]Materiales!$B$5</definedName>
    <definedName name="Agua">#REF!</definedName>
    <definedName name="ALAM">#REF!</definedName>
    <definedName name="ALAMBRE">#REF!</definedName>
    <definedName name="Alambre_No.18">#REF!</definedName>
    <definedName name="ALAMBRED">#REF!</definedName>
    <definedName name="ALB_001">#REF!</definedName>
    <definedName name="ALB_003">#REF!</definedName>
    <definedName name="ALB_007">#REF!</definedName>
    <definedName name="ALBANIL">#REF!</definedName>
    <definedName name="ALBANIL2">#REF!</definedName>
    <definedName name="ALBANIL3">#REF!</definedName>
    <definedName name="Albañil_Dia">[6]MO!$C$14</definedName>
    <definedName name="altext3">[8]Volumenes!$S$2521</definedName>
    <definedName name="Anclaje_de_Pilotes">#REF!</definedName>
    <definedName name="andamiosin">#REF!</definedName>
    <definedName name="ANDAMIOSPLAF">#REF!</definedName>
    <definedName name="ANG2X2SOPLAMPCONTRA">#REF!</definedName>
    <definedName name="ANTEPECHO">'[8]anal term'!$F$1819</definedName>
    <definedName name="_xlnm.Print_Area">[3]A!#REF!</definedName>
    <definedName name="Arena">#REF!</definedName>
    <definedName name="ARENAF">#REF!</definedName>
    <definedName name="ARENAFINA">#REF!</definedName>
    <definedName name="ARENAG">#REF!</definedName>
    <definedName name="ARENAGRUESA">#REF!</definedName>
    <definedName name="ARENAITABO">#REF!</definedName>
    <definedName name="Arenap">#REF!</definedName>
    <definedName name="ARENAPAÑETE">#REF!</definedName>
    <definedName name="aumentoorden">#REF!</definedName>
    <definedName name="AYCARP">[9]Ins!#REF!</definedName>
    <definedName name="AYUDANTE">#REF!</definedName>
    <definedName name="B">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SE">#REF!</definedName>
    <definedName name="bloc6">'[8]anal term'!$G$251</definedName>
    <definedName name="BLOCK0.10M">#REF!</definedName>
    <definedName name="BLOCK0.15M">#REF!</definedName>
    <definedName name="BLOCK0.20M">#REF!</definedName>
    <definedName name="BLOCK0.30M">#REF!</definedName>
    <definedName name="block4">#REF!</definedName>
    <definedName name="BLOCK6">#REF!</definedName>
    <definedName name="block8">#REF!</definedName>
    <definedName name="BLOCKCA">#REF!</definedName>
    <definedName name="BPLUV4SDR41CONTRA">#REF!</definedName>
    <definedName name="Cable_de_Postensado">#REF!</definedName>
    <definedName name="cablo2">[8]Volumenes!$I$2234</definedName>
    <definedName name="cal">#REF!</definedName>
    <definedName name="CALICHE">#REF!</definedName>
    <definedName name="CALICHEB">#REF!</definedName>
    <definedName name="calle">#REF!</definedName>
    <definedName name="CAMPAMENTO">[10]CAMPAMENTO2!$G$30</definedName>
    <definedName name="CAN">[3]A!#REF!</definedName>
    <definedName name="CANALETACONTRA">#REF!</definedName>
    <definedName name="Cant">#REF!</definedName>
    <definedName name="CANT1">#REF!</definedName>
    <definedName name="CANT3">#REF!</definedName>
    <definedName name="CANT6">#REF!</definedName>
    <definedName name="canta">#REF!</definedName>
    <definedName name="CANTIDADPRESUPUESTO">#REF!</definedName>
    <definedName name="cantp">#REF!</definedName>
    <definedName name="cantpre">#REF!</definedName>
    <definedName name="cantt">#REF!</definedName>
    <definedName name="CARANTEPECHO">'[9]M.O.'!#REF!</definedName>
    <definedName name="CARCOL30">'[9]M.O.'!#REF!</definedName>
    <definedName name="CARCOL50">'[9]M.O.'!#REF!</definedName>
    <definedName name="CARCOLAMARRE">'[9]M.O.'!#REF!</definedName>
    <definedName name="CARLOSAPLA">'[9]M.O.'!#REF!</definedName>
    <definedName name="CARLOSAVARIASAGUAS">'[9]M.O.'!#REF!</definedName>
    <definedName name="CARMURO">'[9]M.O.'!#REF!</definedName>
    <definedName name="CARP1">[9]Ins!#REF!</definedName>
    <definedName name="CARP2">[9]Ins!#REF!</definedName>
    <definedName name="CARPDINTEL">'[9]M.O.'!#REF!</definedName>
    <definedName name="Carpintero_1ra">[11]MO!$C$21</definedName>
    <definedName name="Carpintero_2da">[11]MO!$C$20</definedName>
    <definedName name="CARPVIGA2040">'[9]M.O.'!#REF!</definedName>
    <definedName name="CARPVIGA3050">'[9]M.O.'!#REF!</definedName>
    <definedName name="CARPVIGA3060">'[9]M.O.'!#REF!</definedName>
    <definedName name="CARPVIGA4080">'[9]M.O.'!#REF!</definedName>
    <definedName name="CARRAMPA">'[9]M.O.'!#REF!</definedName>
    <definedName name="CASBESTO">'[9]M.O.'!#REF!</definedName>
    <definedName name="Casting_Bed">#REF!</definedName>
    <definedName name="CAVOSC">#REF!</definedName>
    <definedName name="CBLOCK10">[9]Ins!#REF!</definedName>
    <definedName name="Cemento">#REF!</definedName>
    <definedName name="Cemento_Gris">[7]Materiales!$B$3</definedName>
    <definedName name="CEMENTOG">#REF!</definedName>
    <definedName name="CEMENTOP">#REF!</definedName>
    <definedName name="cer20x203">'[8]anal term'!$G$958</definedName>
    <definedName name="cerab">#REF!</definedName>
    <definedName name="Cerac">#REF!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rapisos">#REF!</definedName>
    <definedName name="Clavos">#REF!</definedName>
    <definedName name="Clavosa">#REF!</definedName>
    <definedName name="CLAVOSAC">#REF!</definedName>
    <definedName name="CLAVOSACERO">#REF!</definedName>
    <definedName name="CLAVOSCORRIENTES">#REF!</definedName>
    <definedName name="CO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MPENS">#REF!</definedName>
    <definedName name="CONEXBAJ4SDR41A6CONTRA">#REF!</definedName>
    <definedName name="control">#REF!</definedName>
    <definedName name="COT_302">#REF!</definedName>
    <definedName name="COT_360">#REF!</definedName>
    <definedName name="COT_361">#REF!</definedName>
    <definedName name="COT_364">#REF!</definedName>
    <definedName name="CUB">[1]Presup.!#REF!</definedName>
    <definedName name="Cubo_para_vaciado_de_Hormigón">#REF!</definedName>
    <definedName name="Curado_y_Aditivo">#REF!</definedName>
    <definedName name="CV">[1]Presup.!#REF!</definedName>
    <definedName name="CZINC">'[9]M.O.'!#REF!</definedName>
    <definedName name="D">#REF!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RRCEMBLANCO">#REF!</definedName>
    <definedName name="DERRCEMGRIS">#REF!</definedName>
    <definedName name="DERRETIDOBLANCO">#REF!</definedName>
    <definedName name="derretidocrema">#REF!</definedName>
    <definedName name="DESCRIPCION">#REF!</definedName>
    <definedName name="DESMANTSE500CONTRA">#REF!</definedName>
    <definedName name="DESPISO2CONTRA">#REF!</definedName>
    <definedName name="detech3">'[8]Ana-Sanit.'!$F$552</definedName>
    <definedName name="DINTEL">'[8]Anal. horm.'!$F$1139</definedName>
    <definedName name="DISTAGUAYMOCONTRA">#REF!</definedName>
    <definedName name="DOLAR">#REF!</definedName>
    <definedName name="E">#REF!</definedName>
    <definedName name="Empalme_de_Pilotes">#REF!</definedName>
    <definedName name="EMPINTCONACEROYMALLACONTRA">#REF!</definedName>
    <definedName name="ENC">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R">[4]A!#REF!</definedName>
    <definedName name="ESCGRAFB">[8]UASD!$F$3512</definedName>
    <definedName name="Eslingas">#REF!</definedName>
    <definedName name="ExC_003">#REF!</definedName>
    <definedName name="ExC_004">#REF!</definedName>
    <definedName name="FAB_10">#REF!</definedName>
    <definedName name="FAB_35">#REF!</definedName>
    <definedName name="FACT">#REF!</definedName>
    <definedName name="FE">'[12]med.mov.de tierras2'!$D$12</definedName>
    <definedName name="FEa">'[13]V.Tierras A'!$D$16</definedName>
    <definedName name="FECHA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INC">'[8]anal term'!$F$1794</definedName>
    <definedName name="FR">[3]A!#REF!</definedName>
    <definedName name="Fregadero">#REF!</definedName>
    <definedName name="FREGDOBLE">#REF!</definedName>
    <definedName name="FREGRADERODOBLE">#REF!</definedName>
    <definedName name="FZ">#REF!</definedName>
    <definedName name="G">#REF!</definedName>
    <definedName name="gabinetesandiroba">[14]INSUMOS!$F$303</definedName>
    <definedName name="Gabipared">#REF!</definedName>
    <definedName name="Gabipiso">#REF!</definedName>
    <definedName name="GAPACAPLY">[8]Mat!$D$99</definedName>
    <definedName name="GASOI">#REF!</definedName>
    <definedName name="GASTOSGENERALES">#REF!</definedName>
    <definedName name="GASTOSGENERALESA">#REF!</definedName>
    <definedName name="GFGFF" hidden="1">#REF!</definedName>
    <definedName name="GFSG" hidden="1">#REF!</definedName>
    <definedName name="GRAVA">#REF!</definedName>
    <definedName name="GRAVAL">#REF!</definedName>
    <definedName name="Gravilla">#REF!</definedName>
    <definedName name="Grúa_Manitowoc_2900">#REF!</definedName>
    <definedName name="H">#REF!</definedName>
    <definedName name="H240KG">'[15]anal term'!$G$1520</definedName>
    <definedName name="HACOL2040CISTCONTRA">#REF!</definedName>
    <definedName name="HACOL2040PORTCISTCONTRA">#REF!</definedName>
    <definedName name="HACOL3040ENTRADAESTECONTRA">#REF!</definedName>
    <definedName name="HALOSAQUIEBRASOLCONTRA">#REF!</definedName>
    <definedName name="HALSUPCISCONTRA">#REF!</definedName>
    <definedName name="HAMRAMPACONTRA">#REF!</definedName>
    <definedName name="HAPEDCONTRA">#REF!</definedName>
    <definedName name="HARAMPAESCCONTRA">#REF!</definedName>
    <definedName name="HARAMPAVEHCONTRA">#REF!</definedName>
    <definedName name="HAVABARANDACONTRA">#REF!</definedName>
    <definedName name="HAVACORONACISTCONTRA">#REF!</definedName>
    <definedName name="HAVPORTCISTCONTRA">#REF!</definedName>
    <definedName name="HAVRIOSTPONDCONTRA">#REF!</definedName>
    <definedName name="HAVUELO10CONTRA">#REF!</definedName>
    <definedName name="HAZCPONDCONTRA">#REF!</definedName>
    <definedName name="HAZFOSOCONTRA">#REF!</definedName>
    <definedName name="HAZM8TIPVIGACISTCONTRA">#REF!</definedName>
    <definedName name="HAZMRAMPACONTRA">#REF!</definedName>
    <definedName name="HGON100">#REF!</definedName>
    <definedName name="HGON140">#REF!</definedName>
    <definedName name="HGON180">#REF!</definedName>
    <definedName name="HGON210">#REF!</definedName>
    <definedName name="HINCA">#REF!</definedName>
    <definedName name="Hinca_de_Pilotes">#REF!</definedName>
    <definedName name="HINCADEPILOTES">#REF!</definedName>
    <definedName name="HINDUSTRIAL100">#REF!</definedName>
    <definedName name="HINDUSTRIAL140">#REF!</definedName>
    <definedName name="HINDUSTRIAL180">#REF!</definedName>
    <definedName name="HINDUSTRIAL210">#REF!</definedName>
    <definedName name="HORACIO">#REF!</definedName>
    <definedName name="horind100">#REF!</definedName>
    <definedName name="horind140">#REF!</definedName>
    <definedName name="horind180">#REF!</definedName>
    <definedName name="horind210">#REF!</definedName>
    <definedName name="HORMIGON100">#REF!</definedName>
    <definedName name="hormigon140">#REF!</definedName>
    <definedName name="hormigon180">#REF!</definedName>
    <definedName name="hormigon210">#REF!</definedName>
    <definedName name="hormigon240">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LOSADEAPROCHE">#REF!</definedName>
    <definedName name="HORMIGONARMADOLOSADETABLERO">#REF!</definedName>
    <definedName name="HORMIGONARMADOVIGUETAS">#REF!</definedName>
    <definedName name="hormigonproteccionpilas">#REF!</definedName>
    <definedName name="HORMIGONSIMPLE">#REF!</definedName>
    <definedName name="HORMIGONVIGASPOSTENSADAS">#REF!</definedName>
    <definedName name="I">[3]A!#REF!</definedName>
    <definedName name="imocolocjuntas">[14]INSUMOS!$F$261</definedName>
    <definedName name="IMPREV">#REF!</definedName>
    <definedName name="IMPREVISTO">#REF!</definedName>
    <definedName name="IMPRIMACION">#REF!</definedName>
    <definedName name="IMTEPLA">'[8]anal term'!$G$1279</definedName>
    <definedName name="INCREM">#REF!</definedName>
    <definedName name="INGENIERIA">[10]ingenieria!$K$21</definedName>
    <definedName name="Inoblanco">#REF!</definedName>
    <definedName name="Inodoroe">#REF!</definedName>
    <definedName name="Inodorom">#REF!</definedName>
    <definedName name="inodorosimplex">#REF!</definedName>
    <definedName name="INOFLUXBCOCONTRA">#REF!</definedName>
    <definedName name="ITBIS">#REF!</definedName>
    <definedName name="ITBS">#REF!</definedName>
    <definedName name="Izado_de_Tabletas">#REF!</definedName>
    <definedName name="IZAJE">#REF!</definedName>
    <definedName name="Izaje_de_Vigas_Postensadas">#REF!</definedName>
    <definedName name="L">#REF!</definedName>
    <definedName name="LARRASTRE4SDR41MCONTRA">#REF!</definedName>
    <definedName name="LARRASTRE6SDR41MCONTRA">#REF!</definedName>
    <definedName name="Lavac">#REF!</definedName>
    <definedName name="LAVADEROSENCILLO">#REF!</definedName>
    <definedName name="Lavame">#REF!</definedName>
    <definedName name="Lavape">#REF!</definedName>
    <definedName name="LAVOVAEMPBCOCONTRA">#REF!</definedName>
    <definedName name="Ligado_y_vaciado">#REF!</definedName>
    <definedName name="Ligadora_de_1_funda">#REF!</definedName>
    <definedName name="Ligadora_de_2_funda">#REF!</definedName>
    <definedName name="lista">#REF!</definedName>
    <definedName name="LISTADO">#REF!</definedName>
    <definedName name="llaveacero">#REF!</definedName>
    <definedName name="llaveacondicionamientohinca">#REF!</definedName>
    <definedName name="llaveagregado">#REF!</definedName>
    <definedName name="llaveagua">#REF!</definedName>
    <definedName name="llavealambre">#REF!</definedName>
    <definedName name="llaveanclajedepilotes">#REF!</definedName>
    <definedName name="llavecablepostensado">#REF!</definedName>
    <definedName name="llavecastingbed">#REF!</definedName>
    <definedName name="llavecemento">#REF!</definedName>
    <definedName name="llaveclavos">#REF!</definedName>
    <definedName name="llavecuradoyaditivo">#REF!</definedName>
    <definedName name="llaveempalmepilotes">#REF!</definedName>
    <definedName name="llavehincapilotes">#REF!</definedName>
    <definedName name="llaveizadotabletas">#REF!</definedName>
    <definedName name="llaveizajevigaspostensadas">#REF!</definedName>
    <definedName name="llaveligadoyvaciado">#REF!</definedName>
    <definedName name="llavemadera">#REF!</definedName>
    <definedName name="llavemanejocemento">#REF!</definedName>
    <definedName name="llavemanejopilotes">#REF!</definedName>
    <definedName name="llavemoacero">#REF!</definedName>
    <definedName name="llavemomadera">#REF!</definedName>
    <definedName name="LLAVES">#REF!</definedName>
    <definedName name="llavetratamientomoldes">#REF!</definedName>
    <definedName name="LMEMBAJADOR">#REF!</definedName>
    <definedName name="LOSA12">#REF!</definedName>
    <definedName name="LOSA20">#REF!</definedName>
    <definedName name="LOSA30">#REF!</definedName>
    <definedName name="LUZPARQEMT">#REF!</definedName>
    <definedName name="M">[1]Presup.!#REF!</definedName>
    <definedName name="M.O._Colocación_Cables_Postensados">#REF!</definedName>
    <definedName name="M.O._Colocación_Tabletas_Prefabricados">#REF!</definedName>
    <definedName name="M.O._Confección_Moldes">#REF!</definedName>
    <definedName name="M.O._Vigas_Postensadas__Incl._Cast.">#REF!</definedName>
    <definedName name="MA">#REF!</definedName>
    <definedName name="MADERA">#REF!</definedName>
    <definedName name="MADERAC">#REF!</definedName>
    <definedName name="MADMU">[15]Jornal!$D$134</definedName>
    <definedName name="MAESTROCARP">[9]Ins!#REF!</definedName>
    <definedName name="MAMPARAPINOTRAT">#REF!</definedName>
    <definedName name="MAMPARAPINOTRATM2">#REF!</definedName>
    <definedName name="Mano_de_Obra_Acero">#REF!</definedName>
    <definedName name="Mano_de_Obra_Madera">#REF!</definedName>
    <definedName name="mantenimientodemoldes">#REF!</definedName>
    <definedName name="MANTTRANSITO">[10]MANT.TRANSITO!$H$27</definedName>
    <definedName name="marmolpiso">#REF!</definedName>
    <definedName name="MBR">#REF!</definedName>
    <definedName name="MEDESFB23">[8]Mat!$D$62</definedName>
    <definedName name="MEZCLA125">#REF!</definedName>
    <definedName name="MEZCLA13">#REF!</definedName>
    <definedName name="MEZCLA14">#REF!</definedName>
    <definedName name="MEZCLANATILLA">#REF!</definedName>
    <definedName name="MOA">[15]Jornal!$D$178</definedName>
    <definedName name="moaceroaltaresitencia">#REF!</definedName>
    <definedName name="mocarpinteria">#REF!</definedName>
    <definedName name="MOPISOCERAMICA">[9]Ins!#REF!</definedName>
    <definedName name="mosbotichinorojo">#REF!</definedName>
    <definedName name="MOV_7">'[16]mov. de tierra'!#REF!</definedName>
    <definedName name="mozaicoFG">#REF!</definedName>
    <definedName name="MULTI">[3]A!#REF!</definedName>
    <definedName name="MURO30">#REF!</definedName>
    <definedName name="MUROBOVEDA12A10X2AD">#REF!</definedName>
    <definedName name="MV">[1]Presup.!#REF!</definedName>
    <definedName name="MZNATILLA">#REF!</definedName>
    <definedName name="NADA">#REF!</definedName>
    <definedName name="O">#REF!</definedName>
    <definedName name="Obrero_Dia">[6]MO!$C$11</definedName>
    <definedName name="Obrero_Hr">[17]MO!$D$11</definedName>
    <definedName name="OISOE">'[10]VIGA POSTENSADA'!$I$2</definedName>
    <definedName name="OP">[3]A!#REF!</definedName>
    <definedName name="orden">[5]insumo!#REF!</definedName>
    <definedName name="ORI12FFLUXBCOCONTRA">#REF!</definedName>
    <definedName name="ORINALSENCILLO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P">#REF!</definedName>
    <definedName name="P.U.">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MAEXT">[8]UASD!$F$3329</definedName>
    <definedName name="PAMAINT">[8]UASD!$F$3320</definedName>
    <definedName name="PANEL612CONTRA">#REF!</definedName>
    <definedName name="PARAGOMASCONTRA">#REF!</definedName>
    <definedName name="pd">#REF!</definedName>
    <definedName name="PDa">'[13]V.Tierras A'!$D$14</definedName>
    <definedName name="PEON">#REF!</definedName>
    <definedName name="PEONCARP">[9]Ins!#REF!</definedName>
    <definedName name="Peones">#REF!</definedName>
    <definedName name="PIACRINT">[8]UASD!$F$3554</definedName>
    <definedName name="PICER">[8]UASD!$F$3459</definedName>
    <definedName name="pilote">#REF!</definedName>
    <definedName name="pilotes">#REF!</definedName>
    <definedName name="pinacrext2">'[8]anal term'!$G$1219</definedName>
    <definedName name="PINOAME">[15]Mat!$D$46</definedName>
    <definedName name="PINOBRUTO1x4x10">'[9]Ins 2'!#REF!</definedName>
    <definedName name="PINOBRUTO4x4x12">'[9]Ins 2'!#REF!</definedName>
    <definedName name="PINOBRUTOTRAT1x2x12">'[9]Ins 2'!#REF!</definedName>
    <definedName name="PINOBRUTOTRAT2x4x12">'[9]Ins 2'!#REF!</definedName>
    <definedName name="Pintura">#REF!</definedName>
    <definedName name="Pintura_Epóxica_Popular">#REF!</definedName>
    <definedName name="Pinturat">#REF!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">[4]A!#REF!</definedName>
    <definedName name="Plancha_de_Plywood_4_x8_x3_4">#REF!</definedName>
    <definedName name="Planta_Eléctrica_para_tesado">#REF!</definedName>
    <definedName name="PLOMERO">[9]Ins!#REF!</definedName>
    <definedName name="PLOMEROAYUDANTE">[9]Ins!#REF!</definedName>
    <definedName name="PLOMEROOFICIAL">[9]Ins!#REF!</definedName>
    <definedName name="PLYW">[15]Mat!$D$49</definedName>
    <definedName name="PLYWOOD">#REF!</definedName>
    <definedName name="PM">[3]A!#REF!</definedName>
    <definedName name="porcela">[18]Materiales!#REF!</definedName>
    <definedName name="porciento">#REF!</definedName>
    <definedName name="PP">[3]A!#REF!</definedName>
    <definedName name="PPD">'[19]med.mov.de tierras'!$D$6</definedName>
    <definedName name="Presupuesto_Maternidad">#REF!</definedName>
    <definedName name="PRIMA">#REF!</definedName>
    <definedName name="PRINT_AREA_MI">#REF!</definedName>
    <definedName name="PRINT_TITLES_MI">#REF!</definedName>
    <definedName name="PROMEDIO">#REF!</definedName>
    <definedName name="Proyecto">#REF!</definedName>
    <definedName name="PU">#REF!</definedName>
    <definedName name="Pua">#REF!</definedName>
    <definedName name="PUABIHO">[8]Mat!$D$160</definedName>
    <definedName name="puacero">#REF!</definedName>
    <definedName name="PUBAÑO">[8]Mat!$D$163</definedName>
    <definedName name="pubaranda">#REF!</definedName>
    <definedName name="pucabezales">#REF!</definedName>
    <definedName name="pucastingbed">#REF!</definedName>
    <definedName name="PUCEMENTO">#REF!</definedName>
    <definedName name="Puertap">#REF!</definedName>
    <definedName name="PUERTAPERF1X1YMALLA1CONTRA">#REF!</definedName>
    <definedName name="Puertasc">#REF!</definedName>
    <definedName name="Puertasp">#REF!</definedName>
    <definedName name="puhormigon280">#REF!</definedName>
    <definedName name="puinyeccion">#REF!</definedName>
    <definedName name="pulosaaproche">#REF!</definedName>
    <definedName name="pulosacalzada">#REF!</definedName>
    <definedName name="PUMADERA">#REF!</definedName>
    <definedName name="punewjersey">#REF!</definedName>
    <definedName name="putabletas">#REF!</definedName>
    <definedName name="puvigastransversales">#REF!</definedName>
    <definedName name="PZ">#REF!</definedName>
    <definedName name="QUIEBRASOLESVERTCONTRA">#REF!</definedName>
    <definedName name="R_">[1]Presup.!#REF!</definedName>
    <definedName name="RE">[4]A!#REF!</definedName>
    <definedName name="regi">'[20]Pasarela de L=60.00'!#REF!</definedName>
    <definedName name="REGISTRO">#REF!</definedName>
    <definedName name="RELLENOGRANZOTECONTRA">#REF!</definedName>
    <definedName name="REMREINSTTRANSFCONTRA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UBPLANTA400CONTRA">#REF!</definedName>
    <definedName name="REUBSWTRANSF1000CONTRA">#REF!</definedName>
    <definedName name="REVCECRI15A20">[8]UASD!$F$3537</definedName>
    <definedName name="RV">[1]Presup.!#REF!</definedName>
    <definedName name="S">[3]A!#REF!</definedName>
    <definedName name="SAlomonicas">#REF!</definedName>
    <definedName name="SDFSDD">#REF!</definedName>
    <definedName name="Sereno_Mes">[11]MO!$B$16</definedName>
    <definedName name="SUB">#REF!</definedName>
    <definedName name="SUBBASE">#REF!</definedName>
    <definedName name="Subida__Bajada_y_Transporte_Cemento">#REF!</definedName>
    <definedName name="subtotal">#REF!</definedName>
    <definedName name="SUBTOTAL1">#REF!</definedName>
    <definedName name="SUBTOTALA">#REF!</definedName>
    <definedName name="SUBTOTALGASTOSGENERALES">#REF!</definedName>
    <definedName name="SUBTOTALGASTOSGENERALES1">#REF!</definedName>
    <definedName name="SUBTOTALPRESU">#REF!</definedName>
    <definedName name="SUELDO">#REF!</definedName>
    <definedName name="TABIQUESBAÑOSM2CONTRA">#REF!</definedName>
    <definedName name="tablestacas">#REF!</definedName>
    <definedName name="TABLETAS">#REF!</definedName>
    <definedName name="TASA">[21]Insumos!$H$2</definedName>
    <definedName name="TC">#REF!</definedName>
    <definedName name="tie">#REF!</definedName>
    <definedName name="_xlnm.Print_Titles" localSheetId="0">LC!$1:$7</definedName>
    <definedName name="_xlnm.Print_Titles">#REF!</definedName>
    <definedName name="TO">[3]A!#REF!</definedName>
    <definedName name="tony">'[20]Pasarela de L=60.00'!#REF!</definedName>
    <definedName name="Tope">#REF!</definedName>
    <definedName name="TOPOGRAFIA">#REF!</definedName>
    <definedName name="Tornillos_5_x3_8">#REF!</definedName>
    <definedName name="totalgeneral">#REF!</definedName>
    <definedName name="TRANSF750KVACONTRA">#REF!</definedName>
    <definedName name="Tratamiento_Moldes_para_Barandilla">#REF!</definedName>
    <definedName name="TUBO221">'[8]Pu-Sanit.'!$C$183</definedName>
    <definedName name="TUBOFLUO4">'[9]Ins 2'!#REF!</definedName>
    <definedName name="ud">[22]exteriores!#REF!</definedName>
    <definedName name="UD.">#REF!</definedName>
    <definedName name="us">[23]Insumos!$H$3</definedName>
    <definedName name="UY">[3]A!#REF!</definedName>
    <definedName name="v">[12]analisis1!#REF!</definedName>
    <definedName name="vaciado">#REF!</definedName>
    <definedName name="VALOR">#REF!</definedName>
    <definedName name="valora">#REF!</definedName>
    <definedName name="VALORM">#REF!</definedName>
    <definedName name="valorp">#REF!</definedName>
    <definedName name="VALORPRESUPUESTO">#REF!</definedName>
    <definedName name="VALORT">#REF!</definedName>
    <definedName name="VALORV">#REF!</definedName>
    <definedName name="varillas">#REF!</definedName>
    <definedName name="VCOLGANTE1590">#REF!</definedName>
    <definedName name="veabat">[8]Volumenes!$F$2358</definedName>
    <definedName name="veabat3">[8]Volumenes!$F$2684</definedName>
    <definedName name="VEABATIB">[8]Mat!$D$157</definedName>
    <definedName name="vecorr2">[8]Volumenes!$F$2357</definedName>
    <definedName name="vecorr3">[8]Volumenes!$F$2683</definedName>
    <definedName name="VECORRED">[8]Mat!$D$156</definedName>
    <definedName name="VENT3SDR41CONTRA">#REF!</definedName>
    <definedName name="VEntacorre">#REF!</definedName>
    <definedName name="veproy2">[8]Volumenes!$F$2356</definedName>
    <definedName name="veproyec3">[8]Volumenes!$F$2682</definedName>
    <definedName name="VEPROYETA">[8]Mat!$D$155</definedName>
    <definedName name="VERGRAGRISCONTRA">#REF!</definedName>
    <definedName name="Vibrazo">#REF!</definedName>
    <definedName name="VP">#REF!</definedName>
    <definedName name="VUELO10">#REF!</definedName>
    <definedName name="VXCSD">#REF!</definedName>
    <definedName name="YESO">#REF!</definedName>
    <definedName name="YO">[4]A!#REF!</definedName>
    <definedName name="ZABALETA">'[8]anal term'!$F$1808</definedName>
    <definedName name="zapatasdeescaleras">#REF!</definedName>
    <definedName name="ZIN_001">#REF!</definedName>
    <definedName name="Zocacera">#REF!</definedName>
    <definedName name="zocalobotichinorojo">#REF!</definedName>
    <definedName name="Zocavibra">#REF!</definedName>
    <definedName name="ZOGRAESC">[8]UASD!$F$3522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0" i="1" l="1"/>
  <c r="G9" i="1"/>
  <c r="G14" i="1"/>
  <c r="G22" i="1"/>
  <c r="G29" i="1"/>
  <c r="G37" i="1"/>
  <c r="G232" i="1"/>
  <c r="G251" i="1"/>
  <c r="G291" i="1"/>
  <c r="G306" i="1"/>
  <c r="G314" i="1"/>
  <c r="G320" i="1"/>
  <c r="G326" i="1"/>
  <c r="G335" i="1"/>
  <c r="F342" i="1" s="1"/>
  <c r="C16" i="1"/>
  <c r="C17" i="1"/>
  <c r="C18" i="1"/>
  <c r="C19" i="1"/>
  <c r="C23" i="1"/>
  <c r="C24" i="1"/>
  <c r="C26" i="1"/>
  <c r="C27" i="1"/>
  <c r="C30" i="1"/>
  <c r="C31" i="1"/>
  <c r="C32" i="1"/>
  <c r="C33" i="1"/>
  <c r="C34" i="1"/>
  <c r="C257" i="1"/>
  <c r="C258" i="1"/>
  <c r="C259" i="1"/>
  <c r="C260" i="1"/>
  <c r="C266" i="1"/>
  <c r="C267" i="1"/>
  <c r="C275" i="1"/>
  <c r="C276" i="1"/>
  <c r="C277" i="1"/>
  <c r="C282" i="1"/>
  <c r="C283" i="1"/>
  <c r="C286" i="1"/>
  <c r="C287" i="1"/>
  <c r="C288" i="1"/>
  <c r="C289" i="1"/>
  <c r="C292" i="1"/>
  <c r="C293" i="1"/>
  <c r="C294" i="1"/>
  <c r="C296" i="1"/>
  <c r="C297" i="1"/>
  <c r="C298" i="1"/>
  <c r="C299" i="1"/>
  <c r="C300" i="1"/>
  <c r="C301" i="1"/>
  <c r="C302" i="1"/>
  <c r="C303" i="1"/>
  <c r="C304" i="1"/>
  <c r="C308" i="1"/>
  <c r="C309" i="1"/>
  <c r="C310" i="1"/>
  <c r="C311" i="1"/>
  <c r="C315" i="1"/>
  <c r="C318" i="1"/>
  <c r="A327" i="1"/>
  <c r="A328" i="1"/>
  <c r="A329" i="1"/>
  <c r="A330" i="1"/>
  <c r="A331" i="1"/>
  <c r="A332" i="1"/>
  <c r="A321" i="1"/>
  <c r="A322" i="1"/>
  <c r="A323" i="1"/>
  <c r="A324" i="1"/>
  <c r="A315" i="1"/>
  <c r="A316" i="1"/>
  <c r="A317" i="1"/>
  <c r="A318" i="1"/>
  <c r="A307" i="1"/>
  <c r="A308" i="1"/>
  <c r="A309" i="1"/>
  <c r="A310" i="1"/>
  <c r="A311" i="1" s="1"/>
  <c r="A312" i="1" s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286" i="1"/>
  <c r="A287" i="1"/>
  <c r="A288" i="1"/>
  <c r="A289" i="1"/>
  <c r="A282" i="1"/>
  <c r="A283" i="1"/>
  <c r="A275" i="1"/>
  <c r="A276" i="1"/>
  <c r="A277" i="1"/>
  <c r="A266" i="1"/>
  <c r="A267" i="1"/>
  <c r="A268" i="1"/>
  <c r="A269" i="1"/>
  <c r="A270" i="1"/>
  <c r="A271" i="1"/>
  <c r="A257" i="1"/>
  <c r="A258" i="1"/>
  <c r="A259" i="1"/>
  <c r="A260" i="1"/>
  <c r="A254" i="1"/>
  <c r="A233" i="1"/>
  <c r="A234" i="1"/>
  <c r="A235" i="1"/>
  <c r="A236" i="1"/>
  <c r="A237" i="1"/>
  <c r="A238" i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14" i="1"/>
  <c r="A215" i="1"/>
  <c r="A216" i="1"/>
  <c r="A217" i="1"/>
  <c r="A218" i="1"/>
  <c r="A219" i="1"/>
  <c r="A220" i="1"/>
  <c r="A221" i="1"/>
  <c r="A222" i="1"/>
  <c r="A223" i="1" s="1"/>
  <c r="A224" i="1" s="1"/>
  <c r="A225" i="1" s="1"/>
  <c r="A203" i="1"/>
  <c r="A204" i="1"/>
  <c r="A205" i="1"/>
  <c r="A206" i="1"/>
  <c r="A207" i="1"/>
  <c r="A208" i="1"/>
  <c r="A209" i="1"/>
  <c r="A210" i="1"/>
  <c r="A211" i="1"/>
  <c r="A192" i="1"/>
  <c r="A193" i="1"/>
  <c r="A194" i="1"/>
  <c r="A195" i="1"/>
  <c r="A196" i="1"/>
  <c r="A197" i="1"/>
  <c r="A198" i="1"/>
  <c r="A199" i="1"/>
  <c r="A200" i="1" s="1"/>
  <c r="A30" i="1"/>
  <c r="A31" i="1"/>
  <c r="A32" i="1"/>
  <c r="A33" i="1"/>
  <c r="A34" i="1"/>
  <c r="A23" i="1"/>
  <c r="A24" i="1"/>
  <c r="A25" i="1"/>
  <c r="A26" i="1"/>
  <c r="A27" i="1"/>
  <c r="A15" i="1"/>
  <c r="A16" i="1"/>
  <c r="A17" i="1"/>
  <c r="A18" i="1"/>
  <c r="A10" i="1"/>
  <c r="A11" i="1"/>
  <c r="A12" i="1"/>
  <c r="F341" i="1" l="1"/>
  <c r="F340" i="1"/>
  <c r="F339" i="1"/>
  <c r="F338" i="1"/>
  <c r="F346" i="1"/>
  <c r="F347" i="1" l="1"/>
  <c r="G348" i="1" s="1"/>
  <c r="G349" i="1" s="1"/>
  <c r="G351" i="1" s="1"/>
</calcChain>
</file>

<file path=xl/sharedStrings.xml><?xml version="1.0" encoding="utf-8"?>
<sst xmlns="http://schemas.openxmlformats.org/spreadsheetml/2006/main" count="540" uniqueCount="266">
  <si>
    <t>Empresa De Generación</t>
  </si>
  <si>
    <t>Hidroeléctrica Dominicana</t>
  </si>
  <si>
    <t>Dirección de Mantenimiento y Rehabilitación de Obras Civiles</t>
  </si>
  <si>
    <t>CONSTRUCCION CLUB DEPORTIVO LOS BUITRES (SEGUNDA ETAPA), CENTRAL HIDROELECTRICA VALDESIA, SAN CRISTOBAL, R.D.</t>
  </si>
  <si>
    <t xml:space="preserve"> </t>
  </si>
  <si>
    <t>No.</t>
  </si>
  <si>
    <t>PARTIDAS</t>
  </si>
  <si>
    <t>CANTIDAD</t>
  </si>
  <si>
    <t>UNIDAD</t>
  </si>
  <si>
    <t>Precio Unitario</t>
  </si>
  <si>
    <t>MONTO</t>
  </si>
  <si>
    <t>SUB-TOTAL DOP$</t>
  </si>
  <si>
    <t>TRABAJOS PRELIMINARES</t>
  </si>
  <si>
    <t>Replanteo y Topografia de Obra</t>
  </si>
  <si>
    <t>M2</t>
  </si>
  <si>
    <t>Campamento y Caseta de Materiales</t>
  </si>
  <si>
    <t>PA</t>
  </si>
  <si>
    <t>Letrero en obras (incluye estructura metalica), según diseño y especificaciones sumnistrados por EGEHID dimensiones 2.44 m x 4.88 m, ocho soportes, tola y columnas metalicas.</t>
  </si>
  <si>
    <t>Und</t>
  </si>
  <si>
    <t>ACONDICIONAMIENTO TERRENO Y MOVIMIENTO DE TIERRA</t>
  </si>
  <si>
    <t>Demoliciones estructuras Existentes</t>
  </si>
  <si>
    <t>Limpieza inicial con Equipo,e=0.20m (incluye bote de material), Corte y nivelacion</t>
  </si>
  <si>
    <t>M3n</t>
  </si>
  <si>
    <t>Excavación Zapata de Muros</t>
  </si>
  <si>
    <t>m3n</t>
  </si>
  <si>
    <t>Excavación Zapata de Columnas</t>
  </si>
  <si>
    <t>Bote Material demolición (15 km)</t>
  </si>
  <si>
    <t>M3E-km</t>
  </si>
  <si>
    <t xml:space="preserve">HORMIGÓN ARMADO 210 KG/CM2 EN: </t>
  </si>
  <si>
    <t>Zapata de columnas</t>
  </si>
  <si>
    <t>M³</t>
  </si>
  <si>
    <t>Columnas</t>
  </si>
  <si>
    <t>Piso pulido con malla</t>
  </si>
  <si>
    <t>M²</t>
  </si>
  <si>
    <t>Muro perimetral</t>
  </si>
  <si>
    <t>Zapata Muro perimetral</t>
  </si>
  <si>
    <t>ACERO DE REFUERZO</t>
  </si>
  <si>
    <t>Refuerzo en Zapata columna</t>
  </si>
  <si>
    <t>qq</t>
  </si>
  <si>
    <t>Refuerzo en columnas</t>
  </si>
  <si>
    <t>Refuerzo en piso pulido</t>
  </si>
  <si>
    <t>Refuerzo en Zapata muro</t>
  </si>
  <si>
    <t>Refuerzo en muro</t>
  </si>
  <si>
    <t>INSTALACIONES ELECTRICAS Y CLIMATIZACIÓN</t>
  </si>
  <si>
    <t>ALIMENTACION PRINCIPAL</t>
  </si>
  <si>
    <t>Transformador tipo poste de 50 kva,240/120 volt, homologado para redes de Edesur</t>
  </si>
  <si>
    <t>ud</t>
  </si>
  <si>
    <t>Poste 35' HA  500 DN</t>
  </si>
  <si>
    <t>Estructura MT-105</t>
  </si>
  <si>
    <t>Estructura HA-100b</t>
  </si>
  <si>
    <t>Conductor AAAC # 2/0</t>
  </si>
  <si>
    <t>pie</t>
  </si>
  <si>
    <t>Soporte para transformador en poste</t>
  </si>
  <si>
    <t>Cut Out 100 AMP C/Fusible</t>
  </si>
  <si>
    <t>Apartarrayo 9 KV polimerico</t>
  </si>
  <si>
    <t>Soporte Doble Unidad</t>
  </si>
  <si>
    <t>Varilla tierra 5/8" DIA. X 8'</t>
  </si>
  <si>
    <t>Conductor  # 2 CU Desnudo</t>
  </si>
  <si>
    <t>Tubo IMC 3" DIA.</t>
  </si>
  <si>
    <t>Curva PVC 3" Dia.</t>
  </si>
  <si>
    <t>Tubo PVC 3" Dia.</t>
  </si>
  <si>
    <t>Condulet EMT  3" DIA.</t>
  </si>
  <si>
    <t>Alambre THW # 1/0 P (4H)</t>
  </si>
  <si>
    <t>Alambre THW # 2/0 N</t>
  </si>
  <si>
    <t>Alambre THW # 2 T</t>
  </si>
  <si>
    <t>E.B. 200 Amp, Dos polos, 240 V. NEMA 3R</t>
  </si>
  <si>
    <t>Materiales Varios (Conectores, tornilleria, Etc)</t>
  </si>
  <si>
    <t>pa</t>
  </si>
  <si>
    <t>Mano de Obra</t>
  </si>
  <si>
    <t>CAFETERIA</t>
  </si>
  <si>
    <t>Salida Cenitales</t>
  </si>
  <si>
    <t>Interruptor triple Levinton Cien</t>
  </si>
  <si>
    <t>Salida tomacorriente doble 110V, 15 Amp,  Levinton Cien</t>
  </si>
  <si>
    <t>Salida tomacorriente doble  110V, 15 Amp, Fuerza  Levinton Cien</t>
  </si>
  <si>
    <t>Salida de telefono</t>
  </si>
  <si>
    <t>Panel de Distribución 1 PH, 8/16 Ctos, 125 Amp. G:E:  un breker 20/2 A,tres  Breakers 20/1 A y un breaker 15/1 A</t>
  </si>
  <si>
    <t>Alimentacion Unidad A/A (2 # 10 Pot, 1 # 14 T, PVC 3/4"  Dia.</t>
  </si>
  <si>
    <t>LOCAL COMERCIAL 1</t>
  </si>
  <si>
    <t>Panel de Distribución 1 PH, 8/16 Ctos, 125 Amp. G:E:  un breker 20/2 A,UN  Breaker 20/1 A y un breaker 15/1 A</t>
  </si>
  <si>
    <t>LOCAL COMERCIAL 2</t>
  </si>
  <si>
    <t>LOCAL COMERCIAL 3</t>
  </si>
  <si>
    <t>Interruptor doble Levinton Cien</t>
  </si>
  <si>
    <t>ALIMENTACION LOCALES COMERCIALES</t>
  </si>
  <si>
    <t>Alimentacion Cafeteria (2 # 8 Pot, 1 # 8 N, 1 # 8 T, en PVC 1"  Dia.)</t>
  </si>
  <si>
    <t>Alimentacion Local Comercial 1 (2 # 10 Pot, 1 # 10 N, 1 # 12 T, en PVC 3/4"  Dia.)</t>
  </si>
  <si>
    <t>Alimentacion Local Comercial 2 (2 # 10 Pot, 1 # 10 N, 1 # 12 T, en PVC 3/4"  Dia.)</t>
  </si>
  <si>
    <t>Alimentacion Local Comercial 3 (2 # 10 Pot, 1 # 10 N, 1 # 12 T, en PVC 3/4"  Dia.)</t>
  </si>
  <si>
    <t>OFICINAS Y SALON CONFERENCIA</t>
  </si>
  <si>
    <t>Salida Cenitales en EMT</t>
  </si>
  <si>
    <t>Interruptor sencillo Levinton Cien</t>
  </si>
  <si>
    <t>Alimentacion Unidad A/A (2 # 10 Pot, 1 # 12 T, PVC 3/4"  Dia.</t>
  </si>
  <si>
    <t>SALA VIP Y PARCO DE PRENSA</t>
  </si>
  <si>
    <t>SALON DE PIN PON Y GIMNASIO</t>
  </si>
  <si>
    <t xml:space="preserve">Salida Cenitales con lamparas 96" </t>
  </si>
  <si>
    <t>BAÑOS</t>
  </si>
  <si>
    <t>Alimentacion secador de mano</t>
  </si>
  <si>
    <t>PASILLOS, ESCALERA Y ALMACEN</t>
  </si>
  <si>
    <t>Salida Cenitales Nivel I</t>
  </si>
  <si>
    <t>Salida luz de pared Nivel I</t>
  </si>
  <si>
    <t>Interruptor triple Levinton Cien Nivel I</t>
  </si>
  <si>
    <t>Interruptor 3 W Levinton Cien Nivel I</t>
  </si>
  <si>
    <t>Interruptor 4 W Levinton Cien Nivel I</t>
  </si>
  <si>
    <t>Salida tomacorriente doble 110V, 15 Amp,  Levinton Cien Nivel I</t>
  </si>
  <si>
    <t>Salida luz de pared Nivel II</t>
  </si>
  <si>
    <t>Salida tomacorriente doble 110V, 15 Amp,  Levinton Cien Nivel II</t>
  </si>
  <si>
    <t>CAMERINOS, BAÑOS Y ALMACEN</t>
  </si>
  <si>
    <t>ILUMINACION CANCHAS</t>
  </si>
  <si>
    <t>Lampara Hermetica 25 W</t>
  </si>
  <si>
    <t>Lampra Sylvania 101.0 W</t>
  </si>
  <si>
    <t>Conductor THW # 12</t>
  </si>
  <si>
    <t>Conductor THW # 14 Tierra</t>
  </si>
  <si>
    <t>Tubo EMT 1"  Dia.</t>
  </si>
  <si>
    <t>Adaptador EMT 1"  Dia.</t>
  </si>
  <si>
    <t>Coupling EMT 1"  Dia.</t>
  </si>
  <si>
    <t>Tubo EMT 3/4"  Dia.</t>
  </si>
  <si>
    <t>Adaptador EMT 3/4"  Dia.</t>
  </si>
  <si>
    <t>Coupling EMT 3/4"  Dia.</t>
  </si>
  <si>
    <t>Registro 4" x " USA, NK 1"-3/4" Dia. c/tapa</t>
  </si>
  <si>
    <t>Registro 5" x 5" USA, NK 1"-3/4" Dia. c/tapa</t>
  </si>
  <si>
    <t>Materiales Varios</t>
  </si>
  <si>
    <t>p.a.</t>
  </si>
  <si>
    <t>Mano de Obra (Item del 13.05 al 13.15)</t>
  </si>
  <si>
    <t>Equipos para montaje lamparas</t>
  </si>
  <si>
    <t>Panel de Control y proteccion ilumninacion cancha con.- 11 interruptores, 11 breaker 10 Amp. Dos polos europeos, 11 contactores 10 amp. Y luces indicadoras encendido-apagdo.</t>
  </si>
  <si>
    <t>ILUMINACION EXTERIOR</t>
  </si>
  <si>
    <t xml:space="preserve">Lampara LED 100 W tipo cobra en poste metal 3" x 3" </t>
  </si>
  <si>
    <t>Salida para iluminacion exterior</t>
  </si>
  <si>
    <t>PANELES</t>
  </si>
  <si>
    <t>Panel de Principal "PP"  1 PH, barra 200 Amp.240 V.Con MB 200/2 A, un breaker 175/2 A,  dos breakers 50/2 A. y dos disponibilidades de 50 /2 A. NEMA 1</t>
  </si>
  <si>
    <t>Panel de Principal "PB2"  1 PH, barra 200 Amp.240 V.Con MB 175/2, un  125/2 A, un  breaker 50/2 A. y dos disponibilidades de 50 /2 A. NEMA 1</t>
  </si>
  <si>
    <t>Modulo de Contadores  6 zocalos, 5 Clips, 100 Amp., un  breaker 50/2 A. y tres Breakers 30/2 A. NEMA 1</t>
  </si>
  <si>
    <t>Panel de areas comunes 1 "Pac1"  1 PH, barra 125 Amp. 240 V. 24  circuitos. Con  3 breakers 15/1 A.  7 breakers 20/1 A y 1 breaker 30/2A. NEMA 1</t>
  </si>
  <si>
    <t>Panel de areas comunes 2 "Pac2"  1 PH, barra 200 Amp. 240 V.Con 42  circuitos, 8 breakers 15/1 A.  8 breakers 20/1 A, 6 BREAKERS 20/2 y 1 breaker 30/2A. NEMA 1</t>
  </si>
  <si>
    <t>ALIMENTADORES</t>
  </si>
  <si>
    <t>Alimentacion Panel "Pac1" compuesto por .- 2 # 8 Pot. 1 # 8 N. 1 # 8 T en PVC 1" Dia.</t>
  </si>
  <si>
    <t>Alimentacion Panel "Pil" compuesto por .- 2 # 8 Pot. 1 # 8 N. 1 # 8 T en PVC 1" Dia.</t>
  </si>
  <si>
    <t>Alimentacion Panel "PB2" compuesto por .- 2 # 2/0 Pot. 1 # 1/0 N. 1 # 2 T en PVC 2" Dia.</t>
  </si>
  <si>
    <t>Alimentacion Panel "Pac2" compuesto por .- 2 # 2 Pot. 1 # 4 N. 1 # 6 T en PVC 1-1/2" Dia.</t>
  </si>
  <si>
    <t>Alimentacion Modulo de Contadores "Pmc" compuesto por .- 2 # 6 Pot. 1 # 8 N. 1 # 8 T en PVC 1" Dia.</t>
  </si>
  <si>
    <t>Alimentacion Circuitos T. C. compuesto por .- 1 # 10 Pot. 1 # 10 N. 1 # 14 T en PVC 3/4" Dia.</t>
  </si>
  <si>
    <t>Alimentacion Circuitos Iluminacion compuesto por .- 1 # 12 Pot. 1 # 12 N. en PVC 3/4" Dia.</t>
  </si>
  <si>
    <t>MESA TECNICA</t>
  </si>
  <si>
    <t>Salida tomacorriente doble 110V, 15 Amp,  Levinton C/Tapa a prueba de agua</t>
  </si>
  <si>
    <t>CANALIZACIONES DISPONIBLES</t>
  </si>
  <si>
    <t>RELOJ EN TABLERO</t>
  </si>
  <si>
    <t>Registro 4" x 4" USA, NK 1' @  3/4"</t>
  </si>
  <si>
    <t>Tubo PVC 3/4" Dia. SDR 26</t>
  </si>
  <si>
    <t>Curva PVC 3/4" Dia. SDR 26</t>
  </si>
  <si>
    <t>Caja 2"  x 4"  NK 3/4"  Dia.</t>
  </si>
  <si>
    <t>PIZARRA</t>
  </si>
  <si>
    <t>CANALIZACIONES TELEFONOS</t>
  </si>
  <si>
    <t>Tubo EMT 1-1/2" DIA.</t>
  </si>
  <si>
    <t>Coupling EME 1-1/2" Dia.</t>
  </si>
  <si>
    <t>Curva PVC 1-1/2" Dia.</t>
  </si>
  <si>
    <t>Tubo PVC 1-1/2" Dia.</t>
  </si>
  <si>
    <t>Condulet EMT  1-1/2" DIA.</t>
  </si>
  <si>
    <t>Curva PVC 1" Dia.</t>
  </si>
  <si>
    <t>Tubo PVC 1" Dia.</t>
  </si>
  <si>
    <t>Registro 12" x 12" x 4"</t>
  </si>
  <si>
    <t>OBRAS CIVILES</t>
  </si>
  <si>
    <t>Registro en piso 0.40 x 0.40 x 0.60 Mt c/tapa H.A.</t>
  </si>
  <si>
    <t>Excavacion en zanja 0.40 x 0.60  x 100.0 Mt</t>
  </si>
  <si>
    <t>Mt3</t>
  </si>
  <si>
    <t>INSTALACIONES SANITARIAS</t>
  </si>
  <si>
    <t>SALIDAS INODOROS</t>
  </si>
  <si>
    <t>UD</t>
  </si>
  <si>
    <t>SALIDA ORINAL</t>
  </si>
  <si>
    <t>SALIDA LAVAMANO</t>
  </si>
  <si>
    <t>SALIDA DP</t>
  </si>
  <si>
    <t>INODORO FLUXOMETRO</t>
  </si>
  <si>
    <t>LAVAMANOS EMPOTRADOS</t>
  </si>
  <si>
    <t>ORINAL FLUXOMETRO</t>
  </si>
  <si>
    <t>FREGADERO 2 BOCAS</t>
  </si>
  <si>
    <t>CISTERNA 20,000 GLS</t>
  </si>
  <si>
    <t>CASETA BOMBA</t>
  </si>
  <si>
    <t>SISTEMA BOMBEO INC. TANQUE HDRONEUM.</t>
  </si>
  <si>
    <t>SEPTICO</t>
  </si>
  <si>
    <t>TRAMPA DE GRASA</t>
  </si>
  <si>
    <t>DUCHAS</t>
  </si>
  <si>
    <t>Tuberias y piezas</t>
  </si>
  <si>
    <t>Imbornales agua pluvial (inc.filtrantente)</t>
  </si>
  <si>
    <t>Mano de obra plomeria</t>
  </si>
  <si>
    <t>CONSTRUCCION VERJA PERIMETRAL</t>
  </si>
  <si>
    <t>Replanteo</t>
  </si>
  <si>
    <t>MOVIMIENTO DE TIERRA</t>
  </si>
  <si>
    <t xml:space="preserve">Excavación en material inservible </t>
  </si>
  <si>
    <t>M3N</t>
  </si>
  <si>
    <t xml:space="preserve">Excavación en zapata de muros </t>
  </si>
  <si>
    <t>Excavación en zapata de muro contención</t>
  </si>
  <si>
    <t>Excavación en zapata de columnas</t>
  </si>
  <si>
    <t>Zapata de Muros, ACERO 3 Φ 3/8´´ y 3/8´´ A 0.20M</t>
  </si>
  <si>
    <t>Zapata de Columnas C1, Acero Φ 1/2´´ a 0.20M AD(0.6*0.45*0.20)</t>
  </si>
  <si>
    <t>Columnas C1 (0.20x0.20)m, Acero 4 Φ 1/2´´ y 3/8´´ a 0.20M, altura = 2.46m</t>
  </si>
  <si>
    <t>Columnas C2 (0.15x0.20)m, Acero 4 Φ 3/8´´ y 3/8´´ a 0.20M, altura = 0.60m</t>
  </si>
  <si>
    <t>Viga Perimetral (0.15x0.20)m, Acero 4 Φ 3/8´´ y 3/8´´ a 0.20M</t>
  </si>
  <si>
    <t>Refuerzo en zapata de muros</t>
  </si>
  <si>
    <t>Refuerzo en zapata de columnas verja</t>
  </si>
  <si>
    <t>Refuerzo en columnas de verja</t>
  </si>
  <si>
    <t xml:space="preserve">Muros de Bloques: </t>
  </si>
  <si>
    <t>Bloques de 0.15 M, Φ 3/8´´ A 0.80 M cámara llena BNP, altura = 0.20 m</t>
  </si>
  <si>
    <t>m²</t>
  </si>
  <si>
    <t>Bloques de 0.15 M, Φ 3/8´´ A 0.80 M cámara llena SNP, altura = 0.40 m</t>
  </si>
  <si>
    <t xml:space="preserve">Pañete: </t>
  </si>
  <si>
    <t xml:space="preserve">Pañete muros y columnas </t>
  </si>
  <si>
    <t xml:space="preserve">Zabaleta doble </t>
  </si>
  <si>
    <t>ml</t>
  </si>
  <si>
    <t xml:space="preserve">Fraguache muros y columnas </t>
  </si>
  <si>
    <t xml:space="preserve">Cantos </t>
  </si>
  <si>
    <t xml:space="preserve">ESTRUCTURA METÁLICA </t>
  </si>
  <si>
    <t>Suministro y colocación Vigas w16 x 26</t>
  </si>
  <si>
    <t>LB</t>
  </si>
  <si>
    <t>Suministro y colocación Vigas w12x26</t>
  </si>
  <si>
    <t>Suministro y colocación Vigas riostra HSS6X0.375</t>
  </si>
  <si>
    <t>Suministro y colocación Columnas de alma llena w 21x 62</t>
  </si>
  <si>
    <t>Suministro y colocación Columnas de alma llena w 21x 93</t>
  </si>
  <si>
    <t xml:space="preserve">Suministro y colocación Placas de acero </t>
  </si>
  <si>
    <t>Suministro y colocacion de canaletas pluvial metalica</t>
  </si>
  <si>
    <t>Suministro y colocacion de bajante pluvial en tubo pvc</t>
  </si>
  <si>
    <t xml:space="preserve">Suministro y colocación tornillos A-325 con tuercas </t>
  </si>
  <si>
    <t>Suministro y colocación Aluzinc azul calibre 26 incluye tornillería incluye cerramiento fontal y lateral</t>
  </si>
  <si>
    <t>m2</t>
  </si>
  <si>
    <t>Suministro y colocacion de ventana fronton en la parte frontal y posterior (incluye Tubos 3 X 2 P/ marcos de 6.00,Laminas para hoja de ventanas,Cubrefalta sellado de ventana tipo L)</t>
  </si>
  <si>
    <t>Suministro y colocacion de Grout de nivelacion hormigon / placa de acero.</t>
  </si>
  <si>
    <t>m3</t>
  </si>
  <si>
    <t>CONSTRUCCION DE LOCALES COMERCIALES Y CIERRRE PERIMETRAL ESTRUCTURA</t>
  </si>
  <si>
    <t>Rampa escalera frontal</t>
  </si>
  <si>
    <t>M3</t>
  </si>
  <si>
    <t>Losa terraza area Plaza</t>
  </si>
  <si>
    <t>Muro Interno divisiorios</t>
  </si>
  <si>
    <t>Muros locales comerciales</t>
  </si>
  <si>
    <t>Vidrieria flotante frontal area comercial</t>
  </si>
  <si>
    <t>p2</t>
  </si>
  <si>
    <t>Facchada lobby</t>
  </si>
  <si>
    <t>CONSTRUCCIÓN FALSO PISO PALCOS</t>
  </si>
  <si>
    <t>Metaldeck 2do nivel</t>
  </si>
  <si>
    <t>Homigon en metaldeck</t>
  </si>
  <si>
    <t>m³</t>
  </si>
  <si>
    <t>Acero refuerzo</t>
  </si>
  <si>
    <t>Gradas</t>
  </si>
  <si>
    <t>CONSTRUCCION TABLONCILLO</t>
  </si>
  <si>
    <t xml:space="preserve">Superficie sintética suspendida sportcourt </t>
  </si>
  <si>
    <t>Suministro y colocacion de tablero tableros</t>
  </si>
  <si>
    <t>Suministro y colocación de cajuela parales y mallas de volleyball</t>
  </si>
  <si>
    <t>Cobertor tipo alfombra para actividades no deportivas en cancha</t>
  </si>
  <si>
    <t>CONSTRUCCION CANCHA MINIBASKET</t>
  </si>
  <si>
    <t>Piso pulido</t>
  </si>
  <si>
    <t>Acera perimetral</t>
  </si>
  <si>
    <t xml:space="preserve">Pintura </t>
  </si>
  <si>
    <t>Columnas Para Tablero y Aro</t>
  </si>
  <si>
    <t>Estructura Para tablero en metal</t>
  </si>
  <si>
    <t>Tablero y aro</t>
  </si>
  <si>
    <t>SUB-TOTAL  COSTOS DIRECTOS</t>
  </si>
  <si>
    <t>GASTOS GENERALES:</t>
  </si>
  <si>
    <t>Dirección Técnica</t>
  </si>
  <si>
    <t>Seguros y Fianzas (según factura)</t>
  </si>
  <si>
    <t>Gastos Administrativos</t>
  </si>
  <si>
    <t>Liquidación y Prestaciones Laborales</t>
  </si>
  <si>
    <t>Transporte</t>
  </si>
  <si>
    <t>Diseño y Proceso de interconexion con las distribuidoras (Pago contra presentacion de factura)</t>
  </si>
  <si>
    <t>Estudios y Diseños complementarios (a petición de la EGEHID)</t>
  </si>
  <si>
    <t>Supervisión</t>
  </si>
  <si>
    <t>Codia (1*1000)</t>
  </si>
  <si>
    <t>18% Itbis Dirección Técnica</t>
  </si>
  <si>
    <t xml:space="preserve">TOTAL GENERAL </t>
  </si>
  <si>
    <t>SUB-TOTAL GENERAL</t>
  </si>
  <si>
    <t>Imprevisto (5% DEL SUBTOTAL GENERAL)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</si>
</sst>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  <numFmt numFmtId="166" formatCode="&quot;$&quot;#,##0.00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indexed="3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  <xf numFmtId="0" fontId="7" fillId="0" borderId="0"/>
    <xf numFmtId="43" fontId="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9" fillId="2" borderId="0" xfId="0" applyFont="1" applyFill="1" applyAlignment="1">
      <alignment horizontal="left" vertical="center"/>
    </xf>
    <xf numFmtId="2" fontId="9" fillId="0" borderId="0" xfId="0" applyNumberFormat="1" applyFont="1" applyAlignment="1">
      <alignment vertical="center"/>
    </xf>
    <xf numFmtId="0" fontId="11" fillId="0" borderId="0" xfId="5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40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166" fontId="12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/>
    <xf numFmtId="166" fontId="13" fillId="0" borderId="0" xfId="0" applyNumberFormat="1" applyFont="1"/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vertical="center" wrapText="1"/>
    </xf>
    <xf numFmtId="0" fontId="13" fillId="0" borderId="6" xfId="0" applyFont="1" applyBorder="1"/>
    <xf numFmtId="166" fontId="15" fillId="0" borderId="6" xfId="1" applyNumberFormat="1" applyFont="1" applyBorder="1"/>
    <xf numFmtId="4" fontId="16" fillId="2" borderId="5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4" fontId="5" fillId="0" borderId="6" xfId="6" applyNumberFormat="1" applyFont="1" applyBorder="1" applyAlignment="1">
      <alignment wrapText="1"/>
    </xf>
    <xf numFmtId="4" fontId="5" fillId="0" borderId="6" xfId="6" applyNumberFormat="1" applyFont="1" applyBorder="1" applyAlignment="1">
      <alignment horizontal="center" wrapText="1"/>
    </xf>
    <xf numFmtId="4" fontId="13" fillId="0" borderId="6" xfId="7" applyNumberFormat="1" applyFont="1" applyFill="1" applyBorder="1" applyAlignment="1" applyProtection="1">
      <alignment horizontal="right" wrapText="1"/>
    </xf>
    <xf numFmtId="4" fontId="5" fillId="0" borderId="6" xfId="8" applyNumberFormat="1" applyFont="1" applyFill="1" applyBorder="1" applyAlignment="1"/>
    <xf numFmtId="166" fontId="13" fillId="0" borderId="6" xfId="0" applyNumberFormat="1" applyFont="1" applyBorder="1"/>
    <xf numFmtId="0" fontId="16" fillId="2" borderId="6" xfId="0" applyFont="1" applyFill="1" applyBorder="1" applyAlignment="1">
      <alignment wrapText="1"/>
    </xf>
    <xf numFmtId="4" fontId="5" fillId="0" borderId="6" xfId="6" applyNumberFormat="1" applyFont="1" applyBorder="1" applyAlignment="1">
      <alignment vertical="center" wrapText="1"/>
    </xf>
    <xf numFmtId="4" fontId="5" fillId="0" borderId="6" xfId="6" applyNumberFormat="1" applyFont="1" applyBorder="1" applyAlignment="1">
      <alignment horizontal="center" vertical="center" wrapText="1"/>
    </xf>
    <xf numFmtId="4" fontId="13" fillId="0" borderId="6" xfId="7" applyNumberFormat="1" applyFont="1" applyFill="1" applyBorder="1" applyAlignment="1" applyProtection="1">
      <alignment horizontal="right" vertical="center" wrapText="1"/>
    </xf>
    <xf numFmtId="4" fontId="5" fillId="0" borderId="6" xfId="8" applyNumberFormat="1" applyFont="1" applyFill="1" applyBorder="1" applyAlignment="1">
      <alignment vertical="center"/>
    </xf>
    <xf numFmtId="4" fontId="16" fillId="2" borderId="6" xfId="0" applyNumberFormat="1" applyFont="1" applyFill="1" applyBorder="1" applyAlignment="1">
      <alignment horizontal="center" vertical="center" wrapText="1"/>
    </xf>
    <xf numFmtId="0" fontId="16" fillId="2" borderId="6" xfId="9" applyFont="1" applyFill="1" applyBorder="1" applyAlignment="1">
      <alignment vertical="center" wrapText="1"/>
    </xf>
    <xf numFmtId="4" fontId="16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/>
    <xf numFmtId="4" fontId="5" fillId="0" borderId="8" xfId="6" applyNumberFormat="1" applyFont="1" applyBorder="1" applyAlignment="1">
      <alignment wrapText="1"/>
    </xf>
    <xf numFmtId="4" fontId="5" fillId="0" borderId="8" xfId="6" applyNumberFormat="1" applyFont="1" applyBorder="1" applyAlignment="1">
      <alignment horizontal="center" wrapText="1"/>
    </xf>
    <xf numFmtId="4" fontId="13" fillId="0" borderId="8" xfId="7" applyNumberFormat="1" applyFont="1" applyFill="1" applyBorder="1" applyAlignment="1" applyProtection="1">
      <alignment horizontal="right" wrapText="1"/>
    </xf>
    <xf numFmtId="4" fontId="5" fillId="0" borderId="8" xfId="8" applyNumberFormat="1" applyFont="1" applyFill="1" applyBorder="1" applyAlignment="1"/>
    <xf numFmtId="166" fontId="15" fillId="0" borderId="9" xfId="1" applyNumberFormat="1" applyFont="1" applyBorder="1"/>
    <xf numFmtId="2" fontId="14" fillId="2" borderId="10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vertical="center" wrapText="1"/>
    </xf>
    <xf numFmtId="0" fontId="13" fillId="0" borderId="11" xfId="0" applyFont="1" applyBorder="1"/>
    <xf numFmtId="0" fontId="5" fillId="0" borderId="6" xfId="0" applyFont="1" applyBorder="1" applyAlignment="1">
      <alignment horizontal="center"/>
    </xf>
    <xf numFmtId="3" fontId="5" fillId="0" borderId="6" xfId="6" applyNumberFormat="1" applyFont="1" applyBorder="1" applyAlignment="1">
      <alignment wrapText="1"/>
    </xf>
    <xf numFmtId="4" fontId="5" fillId="0" borderId="6" xfId="7" applyNumberFormat="1" applyFont="1" applyFill="1" applyBorder="1" applyAlignment="1" applyProtection="1">
      <alignment horizontal="right" wrapText="1"/>
    </xf>
    <xf numFmtId="43" fontId="5" fillId="0" borderId="6" xfId="10" applyNumberFormat="1" applyFont="1" applyBorder="1"/>
    <xf numFmtId="0" fontId="5" fillId="2" borderId="6" xfId="11" applyFont="1" applyFill="1" applyBorder="1" applyAlignment="1">
      <alignment vertical="center" wrapText="1"/>
    </xf>
    <xf numFmtId="3" fontId="5" fillId="0" borderId="6" xfId="1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2" fontId="14" fillId="2" borderId="12" xfId="0" applyNumberFormat="1" applyFont="1" applyFill="1" applyBorder="1" applyAlignment="1">
      <alignment horizontal="center" vertical="center" wrapText="1"/>
    </xf>
    <xf numFmtId="2" fontId="16" fillId="2" borderId="12" xfId="0" applyNumberFormat="1" applyFont="1" applyFill="1" applyBorder="1" applyAlignment="1">
      <alignment horizontal="center" vertical="center" wrapText="1"/>
    </xf>
    <xf numFmtId="43" fontId="5" fillId="0" borderId="6" xfId="0" applyNumberFormat="1" applyFont="1" applyBorder="1"/>
    <xf numFmtId="4" fontId="5" fillId="0" borderId="6" xfId="0" applyNumberFormat="1" applyFont="1" applyBorder="1"/>
    <xf numFmtId="2" fontId="14" fillId="2" borderId="5" xfId="0" applyNumberFormat="1" applyFont="1" applyFill="1" applyBorder="1" applyAlignment="1">
      <alignment horizontal="center" vertical="center" wrapText="1"/>
    </xf>
    <xf numFmtId="4" fontId="5" fillId="2" borderId="6" xfId="6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4" fillId="0" borderId="0" xfId="0" applyNumberFormat="1" applyFont="1"/>
    <xf numFmtId="9" fontId="5" fillId="0" borderId="6" xfId="2" applyFont="1" applyBorder="1" applyAlignment="1">
      <alignment wrapText="1"/>
    </xf>
    <xf numFmtId="1" fontId="5" fillId="0" borderId="6" xfId="2" applyNumberFormat="1" applyFont="1" applyBorder="1" applyAlignment="1">
      <alignment wrapText="1"/>
    </xf>
    <xf numFmtId="167" fontId="5" fillId="0" borderId="6" xfId="2" applyNumberFormat="1" applyFont="1" applyBorder="1" applyAlignment="1">
      <alignment wrapText="1"/>
    </xf>
    <xf numFmtId="165" fontId="9" fillId="0" borderId="1" xfId="0" applyNumberFormat="1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8" fillId="2" borderId="0" xfId="4" applyFont="1" applyFill="1" applyAlignment="1">
      <alignment horizontal="center" vertical="center" wrapText="1"/>
    </xf>
    <xf numFmtId="0" fontId="8" fillId="2" borderId="0" xfId="4" quotePrefix="1" applyFont="1" applyFill="1" applyAlignment="1">
      <alignment horizontal="center" vertical="center" wrapText="1"/>
    </xf>
    <xf numFmtId="4" fontId="8" fillId="2" borderId="0" xfId="4" quotePrefix="1" applyNumberFormat="1" applyFont="1" applyFill="1" applyAlignment="1">
      <alignment horizontal="center" vertical="center" wrapText="1"/>
    </xf>
  </cellXfs>
  <cellStyles count="13">
    <cellStyle name="Comma 2" xfId="12" xr:uid="{7451ACAF-F177-4808-B701-9B374859DFF4}"/>
    <cellStyle name="Millares 10 2" xfId="8" xr:uid="{442E75A4-0D45-4D8A-A366-D4FCEA4BDFE2}"/>
    <cellStyle name="Millares 10 2 2 2 2" xfId="10" xr:uid="{B2E89546-34B0-4619-8279-1D8218E6E1BE}"/>
    <cellStyle name="Millares 2" xfId="7" xr:uid="{8F4719D7-D267-4D2D-A2FF-4A7DDFE59A99}"/>
    <cellStyle name="Moneda" xfId="1" builtinId="4"/>
    <cellStyle name="Normal" xfId="0" builtinId="0"/>
    <cellStyle name="Normal 10" xfId="3" xr:uid="{BB2FA779-A3E8-4977-9F5B-98D978EAFF3B}"/>
    <cellStyle name="Normal 10 2" xfId="9" xr:uid="{4FB78AE2-E9FD-42FB-98DB-EDC7F5155D4D}"/>
    <cellStyle name="Normal 2 2" xfId="6" xr:uid="{26E032AF-B16C-4DC5-8424-CC076077B1DA}"/>
    <cellStyle name="Normal 28" xfId="11" xr:uid="{49CBBB66-B74D-448A-AB62-AFA6C46BD029}"/>
    <cellStyle name="Normal_presupuesto del club de los cachorros1" xfId="4" xr:uid="{B01E556A-8892-4705-963F-9B00DFCF4FD3}"/>
    <cellStyle name="Normal_VOLUMETRIA%20EDIFICIO%203%20NIVELES(1)" xfId="5" xr:uid="{F7C9FEEE-DBDD-4990-A789-2592E7D4CF3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microsoft.com/office/2017/10/relationships/person" Target="persons/perso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47625</xdr:rowOff>
    </xdr:from>
    <xdr:to>
      <xdr:col>1</xdr:col>
      <xdr:colOff>1314450</xdr:colOff>
      <xdr:row>3</xdr:row>
      <xdr:rowOff>28575</xdr:rowOff>
    </xdr:to>
    <xdr:pic>
      <xdr:nvPicPr>
        <xdr:cNvPr id="2" name="6 Imagen" descr="TIMBRADO FINAL 01.png">
          <a:extLst>
            <a:ext uri="{FF2B5EF4-FFF2-40B4-BE49-F238E27FC236}">
              <a16:creationId xmlns:a16="http://schemas.microsoft.com/office/drawing/2014/main" id="{C36D3D10-037C-4325-A365-C7578D88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790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S%20DOC.%20OF\OZORIA%202006\LAS%20AMERICAS\PRESUPUESTO\PRES.%20LAS%20AMERICAS-OISOE\PASARELA%20Y%20TUNEL\PRES.%20TERMINACION%20LAS%20AMERICAS-TUNEL-PASARELAS-CUBIERTA-OISOE-03-AG0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Construccion%20edificio%20administrativo%20ite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collado\Escritorio\Mio%20solo%20mio\Analisis%20CLINICA%20RURAL%20SANT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P\Mis%20doc.%20of\OZORIA%202006\LAS%20AMERICAS\PRESUPUESTO\PRES.%20TUNEL%20CHARLE%20REV%20ABRIL%2007\TUNEL%20CHARLES%20ABRIL%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LICITACION%20VILLAS%20TIPO%20PRESIDENCIAL%20BISONO\Villa%20%20Presidencial4,5,6%20BISONO-ultimo%20DEFINITIV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yfernandez\Escritorio\PRESUPUESTO%20PM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C\base\Users\Jose%20Luis\Desktop\Documentos%20Jose%20Luis\UNIVERSIDAD%20ITECO,%20COTUI\Presupuesto%20areas%20exteriores%20verja%20y%20parqueos%20Universidad%20ITECO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05%20julio\presupuestos\Documents%20and%20Settings\kelly\Mis%20documentos\UCLA\UCLAS-COME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paredes\Desktop\YO\Trabajo\DOCUME~1\FPena\LOCALS~1\Temp\d.lotus.notes.data\2004%2011%20Nov%20Tex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Presup_5"/>
      <sheetName val="analisis_Electrico4"/>
      <sheetName val="Presup_6"/>
      <sheetName val="analisis_Electrico5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2)"/>
      <sheetName val="PASARELAS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K21">
            <v>4822110</v>
          </cell>
        </row>
      </sheetData>
      <sheetData sheetId="11">
        <row r="27">
          <cell r="H27">
            <v>803336.16</v>
          </cell>
        </row>
      </sheetData>
      <sheetData sheetId="12">
        <row r="30">
          <cell r="G30">
            <v>3005148.8</v>
          </cell>
        </row>
      </sheetData>
      <sheetData sheetId="13"/>
      <sheetData sheetId="14"/>
      <sheetData sheetId="15"/>
      <sheetData sheetId="16">
        <row r="2">
          <cell r="I2" t="str">
            <v>OFICINA DE INGENIEROS SUPERVISORES DE OBRAS DEL ESTADO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  <sheetName val="Ebanisteria"/>
      <sheetName val="MANO DE OBRA Y TARIFAS"/>
      <sheetName val="datos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Ac. M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Análisis"/>
      <sheetName val="peso"/>
      <sheetName val="M.O."/>
      <sheetName val="INS"/>
      <sheetName val="EST N. DE OVANDO CENTRAL (MOD. "/>
      <sheetName val="mov. tierra"/>
      <sheetName val="Ac_Z"/>
      <sheetName val="Ac_C"/>
      <sheetName val="Ac_V"/>
      <sheetName val="Ac__M"/>
      <sheetName val="LOSA_27"/>
      <sheetName val="resum_ac_"/>
      <sheetName val="Analisis_Civil"/>
      <sheetName val="Análisis_"/>
      <sheetName val="Presup_"/>
      <sheetName val="V_Tierras_A"/>
      <sheetName val="V_H_A_y_Muros_A"/>
      <sheetName val="Term_A"/>
      <sheetName val="Ac_Z1"/>
      <sheetName val="Ac_C1"/>
      <sheetName val="Ac_V1"/>
      <sheetName val="Ac__M1"/>
      <sheetName val="LOSA_271"/>
      <sheetName val="resum_ac_1"/>
      <sheetName val="Analisis_Civil1"/>
      <sheetName val="Análisis_1"/>
      <sheetName val="Presup_1"/>
      <sheetName val="V_Tierras_A1"/>
      <sheetName val="V_H_A_y_Muros_A1"/>
      <sheetName val="Term_A1"/>
      <sheetName val="M_O_"/>
      <sheetName val="Listas"/>
      <sheetName val="MO"/>
      <sheetName val="Presupuesto  US$"/>
      <sheetName val="med.mov.de tierras2"/>
      <sheetName val="analisis1"/>
      <sheetName val="Incremento Precios"/>
      <sheetName val="PARTIDAS NUE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4">
          <cell r="D14">
            <v>1.4</v>
          </cell>
        </row>
        <row r="16">
          <cell r="D16">
            <v>0.3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>
        <row r="14">
          <cell r="D14">
            <v>1.4</v>
          </cell>
        </row>
      </sheetData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4">
          <cell r="D14">
            <v>1.4</v>
          </cell>
        </row>
      </sheetData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Configuración"/>
      <sheetName val="Análisis"/>
      <sheetName val="Ana"/>
      <sheetName val="m.o."/>
      <sheetName val="ins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m_o_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qqVgas"/>
      <sheetName val="caseta transformador"/>
      <sheetName val="INSU"/>
      <sheetName val="MO"/>
      <sheetName val="Resumen Precio Equipos"/>
      <sheetName val="o.m. y salarios"/>
      <sheetName val="Sheet4"/>
      <sheetName val="Sheet5"/>
      <sheetName val="análisis de precios"/>
      <sheetName val="caseta de planta"/>
      <sheetName val="ANALISIS PUEN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Analisis"/>
      <sheetName val="LISTA DE PRECIO"/>
      <sheetName val="INSUMOS"/>
      <sheetName val="Presup."/>
      <sheetName val="Mano Obr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Mano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Mano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Mano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Mano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Mano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Mano_Obra5"/>
      <sheetName val="MOJornal"/>
      <sheetName val="Estructura Metalica"/>
      <sheetName val="Presup_"/>
      <sheetName val="Presup_1"/>
      <sheetName val="Presup_2"/>
      <sheetName val="Presup_3"/>
      <sheetName val="V.Tierras A"/>
      <sheetName val="PRE Desvio Alcant.  Potable"/>
      <sheetName val="Presup_4"/>
      <sheetName val="Presup_5"/>
      <sheetName val="INSU"/>
      <sheetName val="MO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4">
          <cell r="D14">
            <v>1240</v>
          </cell>
        </row>
        <row r="1520">
          <cell r="G1520">
            <v>3801.1316021875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512">
          <cell r="G1512">
            <v>3526.1216021874998</v>
          </cell>
        </row>
      </sheetData>
      <sheetData sheetId="51"/>
      <sheetData sheetId="52">
        <row r="126">
          <cell r="C126">
            <v>55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1512">
          <cell r="G1512">
            <v>3526.1216021874998</v>
          </cell>
        </row>
      </sheetData>
      <sheetData sheetId="57"/>
      <sheetData sheetId="58">
        <row r="126">
          <cell r="C126">
            <v>55</v>
          </cell>
        </row>
      </sheetData>
      <sheetData sheetId="59">
        <row r="39">
          <cell r="D39">
            <v>4.37</v>
          </cell>
        </row>
      </sheetData>
      <sheetData sheetId="60">
        <row r="1512">
          <cell r="G1512">
            <v>3526.1216021874998</v>
          </cell>
        </row>
      </sheetData>
      <sheetData sheetId="61">
        <row r="1512">
          <cell r="G1512">
            <v>3526.1216021874998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>
        <row r="1512">
          <cell r="G1512">
            <v>3526.1216021874998</v>
          </cell>
        </row>
      </sheetData>
      <sheetData sheetId="72"/>
      <sheetData sheetId="73"/>
      <sheetData sheetId="74">
        <row r="391">
          <cell r="F391">
            <v>14781.061545997285</v>
          </cell>
        </row>
      </sheetData>
      <sheetData sheetId="75">
        <row r="391">
          <cell r="F391">
            <v>14781.0615459973</v>
          </cell>
        </row>
      </sheetData>
      <sheetData sheetId="76"/>
      <sheetData sheetId="77"/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26">
          <cell r="C126">
            <v>55</v>
          </cell>
        </row>
      </sheetData>
      <sheetData sheetId="81">
        <row r="39">
          <cell r="D39">
            <v>4.37</v>
          </cell>
        </row>
      </sheetData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512">
          <cell r="G1512">
            <v>3526.1216021874998</v>
          </cell>
        </row>
      </sheetData>
      <sheetData sheetId="85"/>
      <sheetData sheetId="86">
        <row r="126">
          <cell r="C126">
            <v>55</v>
          </cell>
        </row>
      </sheetData>
      <sheetData sheetId="87">
        <row r="39">
          <cell r="D39">
            <v>4.37</v>
          </cell>
        </row>
      </sheetData>
      <sheetData sheetId="88">
        <row r="1512">
          <cell r="G1512">
            <v>3526.1216021874998</v>
          </cell>
        </row>
      </sheetData>
      <sheetData sheetId="89">
        <row r="1512">
          <cell r="G1512">
            <v>3526.1216021874998</v>
          </cell>
        </row>
      </sheetData>
      <sheetData sheetId="90"/>
      <sheetData sheetId="91">
        <row r="134">
          <cell r="D134">
            <v>550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1512">
          <cell r="G1512">
            <v>3526.1216021874998</v>
          </cell>
        </row>
      </sheetData>
      <sheetData sheetId="107">
        <row r="1512">
          <cell r="G1512">
            <v>3526.1216021874998</v>
          </cell>
        </row>
      </sheetData>
      <sheetData sheetId="108"/>
      <sheetData sheetId="109"/>
      <sheetData sheetId="110"/>
      <sheetData sheetId="111">
        <row r="391">
          <cell r="F391">
            <v>14781.061545997285</v>
          </cell>
        </row>
      </sheetData>
      <sheetData sheetId="112">
        <row r="391">
          <cell r="F391">
            <v>14781.061545997285</v>
          </cell>
        </row>
      </sheetData>
      <sheetData sheetId="113">
        <row r="1512">
          <cell r="G1512">
            <v>3526.1216021874998</v>
          </cell>
        </row>
      </sheetData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>
        <row r="1512">
          <cell r="G1512">
            <v>3526.1216021874998</v>
          </cell>
        </row>
      </sheetData>
      <sheetData sheetId="136"/>
      <sheetData sheetId="137"/>
      <sheetData sheetId="138"/>
      <sheetData sheetId="139">
        <row r="391">
          <cell r="F391">
            <v>14781.061545997285</v>
          </cell>
        </row>
      </sheetData>
      <sheetData sheetId="140">
        <row r="391">
          <cell r="F391">
            <v>14781.061545997285</v>
          </cell>
        </row>
      </sheetData>
      <sheetData sheetId="141">
        <row r="1512">
          <cell r="G1512">
            <v>3526.1216021874998</v>
          </cell>
        </row>
      </sheetData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512">
          <cell r="G1512">
            <v>3526.1216021874998</v>
          </cell>
        </row>
      </sheetData>
      <sheetData sheetId="163">
        <row r="1512">
          <cell r="G1512">
            <v>3526.1216021874998</v>
          </cell>
        </row>
      </sheetData>
      <sheetData sheetId="164"/>
      <sheetData sheetId="165"/>
      <sheetData sheetId="166"/>
      <sheetData sheetId="167">
        <row r="391">
          <cell r="F391">
            <v>14781.061545997285</v>
          </cell>
        </row>
      </sheetData>
      <sheetData sheetId="168">
        <row r="391">
          <cell r="F391">
            <v>14781.061545997285</v>
          </cell>
        </row>
      </sheetData>
      <sheetData sheetId="169">
        <row r="1512">
          <cell r="G1512">
            <v>3526.1216021874998</v>
          </cell>
        </row>
      </sheetData>
      <sheetData sheetId="170">
        <row r="126">
          <cell r="C126">
            <v>55</v>
          </cell>
        </row>
      </sheetData>
      <sheetData sheetId="171">
        <row r="39">
          <cell r="D39">
            <v>4.37</v>
          </cell>
        </row>
      </sheetData>
      <sheetData sheetId="172">
        <row r="39">
          <cell r="D39">
            <v>4.37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512">
          <cell r="G1512">
            <v>3526.1216021874998</v>
          </cell>
        </row>
      </sheetData>
      <sheetData sheetId="191">
        <row r="1512">
          <cell r="G1512">
            <v>3526.1216021874998</v>
          </cell>
        </row>
      </sheetData>
      <sheetData sheetId="192"/>
      <sheetData sheetId="193"/>
      <sheetData sheetId="194"/>
      <sheetData sheetId="195">
        <row r="391">
          <cell r="F391">
            <v>14781.061545997285</v>
          </cell>
        </row>
      </sheetData>
      <sheetData sheetId="196">
        <row r="391">
          <cell r="F391">
            <v>14781.061545997285</v>
          </cell>
        </row>
      </sheetData>
      <sheetData sheetId="197">
        <row r="1512">
          <cell r="G1512">
            <v>3526.1216021874998</v>
          </cell>
        </row>
      </sheetData>
      <sheetData sheetId="198">
        <row r="126">
          <cell r="C126">
            <v>55</v>
          </cell>
        </row>
      </sheetData>
      <sheetData sheetId="199">
        <row r="39">
          <cell r="D39">
            <v>4.37</v>
          </cell>
        </row>
      </sheetData>
      <sheetData sheetId="200">
        <row r="39">
          <cell r="D39">
            <v>4.37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  <sheetName val="Muros_de_Block"/>
      <sheetName val="mov__de_tierra"/>
      <sheetName val="Muros_de_Block1"/>
      <sheetName val="mov__de_tierra1"/>
      <sheetName val="Muros_de_Block2"/>
      <sheetName val="mov__de_tierra2"/>
      <sheetName val="Muros_de_Block3"/>
      <sheetName val="mov__de_tierra3"/>
      <sheetName val="Muros_de_Block4"/>
      <sheetName val="mov__de_tierra4"/>
      <sheetName val="Muros_de_Block5"/>
      <sheetName val="mov__de_tierra5"/>
      <sheetName val="MANT.TRANSI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PRE Desvio Alcant.  Potable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_Desvio_Alcant___Potable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  <sheetName val="Analisis_Contrato4"/>
      <sheetName val="Calculo_de_cantidades4"/>
      <sheetName val="Analisis_4"/>
      <sheetName val="Equipos_4"/>
      <sheetName val="Mano_de_obra_4"/>
      <sheetName val="m_t_C4"/>
      <sheetName val="mov__de_tierra4"/>
      <sheetName val="I_HORMIGON4"/>
      <sheetName val="PRE_Desvio_Alcant___Potable4"/>
      <sheetName val="Analisis_Contrato5"/>
      <sheetName val="Calculo_de_cantidades5"/>
      <sheetName val="Analisis_5"/>
      <sheetName val="Equipos_5"/>
      <sheetName val="Mano_de_obra_5"/>
      <sheetName val="m_t_C5"/>
      <sheetName val="mov__de_tierra5"/>
      <sheetName val="I_HORMIGON5"/>
      <sheetName val="PRE_Desvio_Alcant___Potable5"/>
      <sheetName val="qqVgas"/>
      <sheetName val="EST N. DE OVANDO CENTRAL (MOD. "/>
    </sheetNames>
    <sheetDataSet>
      <sheetData sheetId="0" refreshError="1"/>
      <sheetData sheetId="1"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.CLINICA RURAL"/>
      <sheetName val="LISTADO EQUIPOS"/>
      <sheetName val="ANALISIS DE COSTOS"/>
      <sheetName val="Materiales"/>
      <sheetName val="MdeObra"/>
      <sheetName val="Ins"/>
      <sheetName val="Análisis"/>
      <sheetName val="Herram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  <sheetName val="addend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peso"/>
      <sheetName val="MANO DE OBRA"/>
      <sheetName val="OBS"/>
      <sheetName val="INS"/>
      <sheetName val="HORM. Y MORTEROS."/>
      <sheetName val="SALARIOS"/>
      <sheetName val="Cargas Sociales"/>
      <sheetName val="Macro1"/>
      <sheetName val="Analisis"/>
      <sheetName val="Analisis Unit. "/>
      <sheetName val="M.O Y Rendtos"/>
      <sheetName val="Analisis de Costos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/>
      <sheetData sheetId="20"/>
      <sheetData sheetId="21"/>
      <sheetData sheetId="22"/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/>
      <sheetData sheetId="26"/>
      <sheetData sheetId="27"/>
      <sheetData sheetId="28"/>
      <sheetData sheetId="29">
        <row r="6">
          <cell r="D6">
            <v>0.8</v>
          </cell>
        </row>
      </sheetData>
      <sheetData sheetId="30"/>
      <sheetData sheetId="31"/>
      <sheetData sheetId="32"/>
      <sheetData sheetId="33"/>
      <sheetData sheetId="34"/>
      <sheetData sheetId="35">
        <row r="6">
          <cell r="D6">
            <v>0.8</v>
          </cell>
        </row>
      </sheetData>
      <sheetData sheetId="36"/>
      <sheetData sheetId="37"/>
      <sheetData sheetId="38"/>
      <sheetData sheetId="39"/>
      <sheetData sheetId="40"/>
      <sheetData sheetId="41">
        <row r="6">
          <cell r="D6">
            <v>0.8</v>
          </cell>
        </row>
      </sheetData>
      <sheetData sheetId="42"/>
      <sheetData sheetId="43"/>
      <sheetData sheetId="44"/>
      <sheetData sheetId="45"/>
      <sheetData sheetId="46"/>
      <sheetData sheetId="47">
        <row r="6">
          <cell r="D6">
            <v>0.8</v>
          </cell>
        </row>
      </sheetData>
      <sheetData sheetId="48"/>
      <sheetData sheetId="49"/>
      <sheetData sheetId="50"/>
      <sheetData sheetId="51"/>
      <sheetData sheetId="52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Mano Obra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V.Tierras A"/>
      <sheetName val="PRE Desvio Alcant.  Potable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PVC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26">
          <cell r="C126">
            <v>55</v>
          </cell>
        </row>
      </sheetData>
      <sheetData sheetId="60">
        <row r="39">
          <cell r="D39">
            <v>4.37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512">
          <cell r="G1512">
            <v>3526.1216021874998</v>
          </cell>
        </row>
      </sheetData>
      <sheetData sheetId="69">
        <row r="391">
          <cell r="F391">
            <v>14781.0615459973</v>
          </cell>
        </row>
      </sheetData>
      <sheetData sheetId="70">
        <row r="126">
          <cell r="C126">
            <v>55</v>
          </cell>
        </row>
      </sheetData>
      <sheetData sheetId="71">
        <row r="39">
          <cell r="D39">
            <v>4.37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39">
          <cell r="D39">
            <v>4.37</v>
          </cell>
        </row>
      </sheetData>
      <sheetData sheetId="81">
        <row r="39">
          <cell r="D39">
            <v>4.37</v>
          </cell>
        </row>
      </sheetData>
      <sheetData sheetId="82">
        <row r="39">
          <cell r="D39">
            <v>4.37</v>
          </cell>
        </row>
      </sheetData>
      <sheetData sheetId="83">
        <row r="39">
          <cell r="D39">
            <v>4.37</v>
          </cell>
        </row>
      </sheetData>
      <sheetData sheetId="84">
        <row r="126">
          <cell r="C126">
            <v>55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126">
          <cell r="C126">
            <v>55</v>
          </cell>
        </row>
      </sheetData>
      <sheetData sheetId="88">
        <row r="39">
          <cell r="D39">
            <v>4.37</v>
          </cell>
        </row>
      </sheetData>
      <sheetData sheetId="89">
        <row r="134">
          <cell r="D134">
            <v>550</v>
          </cell>
        </row>
      </sheetData>
      <sheetData sheetId="90">
        <row r="134">
          <cell r="D134">
            <v>550</v>
          </cell>
        </row>
      </sheetData>
      <sheetData sheetId="91"/>
      <sheetData sheetId="92">
        <row r="134">
          <cell r="D134">
            <v>550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391">
          <cell r="F391">
            <v>14781.0615459973</v>
          </cell>
        </row>
      </sheetData>
      <sheetData sheetId="103">
        <row r="391">
          <cell r="F391">
            <v>14781.061545997285</v>
          </cell>
        </row>
      </sheetData>
      <sheetData sheetId="104">
        <row r="391">
          <cell r="F391">
            <v>14781.061545997285</v>
          </cell>
        </row>
      </sheetData>
      <sheetData sheetId="105">
        <row r="391">
          <cell r="F391">
            <v>14781.061545997285</v>
          </cell>
        </row>
      </sheetData>
      <sheetData sheetId="106">
        <row r="391">
          <cell r="F391">
            <v>14781.0615459973</v>
          </cell>
        </row>
      </sheetData>
      <sheetData sheetId="107"/>
      <sheetData sheetId="108">
        <row r="126">
          <cell r="C126">
            <v>55</v>
          </cell>
        </row>
      </sheetData>
      <sheetData sheetId="109">
        <row r="39">
          <cell r="D39">
            <v>4.37</v>
          </cell>
        </row>
      </sheetData>
      <sheetData sheetId="110">
        <row r="1512">
          <cell r="G1512">
            <v>3526.1216021874998</v>
          </cell>
        </row>
      </sheetData>
      <sheetData sheetId="111"/>
      <sheetData sheetId="112">
        <row r="126">
          <cell r="C126">
            <v>55</v>
          </cell>
        </row>
      </sheetData>
      <sheetData sheetId="113">
        <row r="39">
          <cell r="D39">
            <v>4.37</v>
          </cell>
        </row>
      </sheetData>
      <sheetData sheetId="114">
        <row r="1512">
          <cell r="G1512">
            <v>3526.1216021874998</v>
          </cell>
        </row>
      </sheetData>
      <sheetData sheetId="115"/>
      <sheetData sheetId="116">
        <row r="126">
          <cell r="C126">
            <v>55</v>
          </cell>
        </row>
      </sheetData>
      <sheetData sheetId="117">
        <row r="39">
          <cell r="D39">
            <v>4.37</v>
          </cell>
        </row>
      </sheetData>
      <sheetData sheetId="118">
        <row r="1512">
          <cell r="G1512">
            <v>3526.1216021874998</v>
          </cell>
        </row>
      </sheetData>
      <sheetData sheetId="119"/>
      <sheetData sheetId="120">
        <row r="126">
          <cell r="C126">
            <v>55</v>
          </cell>
        </row>
      </sheetData>
      <sheetData sheetId="121">
        <row r="39">
          <cell r="D39">
            <v>4.37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>
        <row r="1512">
          <cell r="G1512">
            <v>3526.1216021874998</v>
          </cell>
        </row>
      </sheetData>
      <sheetData sheetId="129"/>
      <sheetData sheetId="130"/>
      <sheetData sheetId="131"/>
      <sheetData sheetId="132">
        <row r="1512">
          <cell r="G1512">
            <v>3526.1216021874998</v>
          </cell>
        </row>
      </sheetData>
      <sheetData sheetId="133">
        <row r="391">
          <cell r="F391">
            <v>14781.061545997285</v>
          </cell>
        </row>
      </sheetData>
      <sheetData sheetId="134">
        <row r="1512">
          <cell r="G1512">
            <v>3526.1216021874998</v>
          </cell>
        </row>
      </sheetData>
      <sheetData sheetId="135"/>
      <sheetData sheetId="136">
        <row r="126">
          <cell r="C126">
            <v>55</v>
          </cell>
        </row>
      </sheetData>
      <sheetData sheetId="137">
        <row r="39">
          <cell r="D39">
            <v>4.37</v>
          </cell>
        </row>
      </sheetData>
      <sheetData sheetId="138">
        <row r="1512">
          <cell r="G1512">
            <v>3526.1216021874998</v>
          </cell>
        </row>
      </sheetData>
      <sheetData sheetId="139"/>
      <sheetData sheetId="140">
        <row r="126">
          <cell r="C126">
            <v>55</v>
          </cell>
        </row>
      </sheetData>
      <sheetData sheetId="141">
        <row r="39">
          <cell r="D39">
            <v>4.37</v>
          </cell>
        </row>
      </sheetData>
      <sheetData sheetId="142">
        <row r="1512">
          <cell r="G1512">
            <v>3526.1216021874998</v>
          </cell>
        </row>
      </sheetData>
      <sheetData sheetId="143"/>
      <sheetData sheetId="144">
        <row r="126">
          <cell r="C126">
            <v>55</v>
          </cell>
        </row>
      </sheetData>
      <sheetData sheetId="145">
        <row r="39">
          <cell r="D39">
            <v>4.37</v>
          </cell>
        </row>
      </sheetData>
      <sheetData sheetId="146">
        <row r="1512">
          <cell r="G1512">
            <v>3526.1216021874998</v>
          </cell>
        </row>
      </sheetData>
      <sheetData sheetId="147"/>
      <sheetData sheetId="148">
        <row r="126">
          <cell r="C126">
            <v>55</v>
          </cell>
        </row>
      </sheetData>
      <sheetData sheetId="149">
        <row r="39">
          <cell r="D39">
            <v>4.37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>
        <row r="1512">
          <cell r="G1512">
            <v>3526.1216021874998</v>
          </cell>
        </row>
      </sheetData>
      <sheetData sheetId="165"/>
      <sheetData sheetId="166"/>
      <sheetData sheetId="167"/>
      <sheetData sheetId="168"/>
      <sheetData sheetId="169">
        <row r="391">
          <cell r="F391">
            <v>14781.061545997285</v>
          </cell>
        </row>
      </sheetData>
      <sheetData sheetId="170">
        <row r="1512">
          <cell r="G1512">
            <v>3526.1216021874998</v>
          </cell>
        </row>
      </sheetData>
      <sheetData sheetId="171"/>
      <sheetData sheetId="172">
        <row r="126">
          <cell r="C126">
            <v>55</v>
          </cell>
        </row>
      </sheetData>
      <sheetData sheetId="173">
        <row r="39">
          <cell r="D39">
            <v>4.37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>
        <row r="1512">
          <cell r="G1512">
            <v>3526.1216021874998</v>
          </cell>
        </row>
      </sheetData>
      <sheetData sheetId="193"/>
      <sheetData sheetId="194"/>
      <sheetData sheetId="195"/>
      <sheetData sheetId="196"/>
      <sheetData sheetId="197">
        <row r="391">
          <cell r="F391">
            <v>14781.061545997285</v>
          </cell>
        </row>
      </sheetData>
      <sheetData sheetId="198">
        <row r="1512">
          <cell r="G1512">
            <v>3526.1216021874998</v>
          </cell>
        </row>
      </sheetData>
      <sheetData sheetId="199"/>
      <sheetData sheetId="200">
        <row r="126">
          <cell r="C126">
            <v>55</v>
          </cell>
        </row>
      </sheetData>
      <sheetData sheetId="201">
        <row r="39">
          <cell r="D39">
            <v>4.37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Precios"/>
    </sheetNames>
    <sheetDataSet>
      <sheetData sheetId="0"/>
      <sheetData sheetId="1"/>
      <sheetData sheetId="2"/>
      <sheetData sheetId="3" refreshError="1">
        <row r="2"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insumo"/>
      <sheetName val="Mezcla"/>
      <sheetName val="ana.h.a"/>
      <sheetName val="analisis"/>
      <sheetName val="Analisis Areas Ext."/>
      <sheetName val="Resumen"/>
      <sheetName val="exteriores"/>
      <sheetName val="edificio de 4 niveles"/>
      <sheetName val="v. exterior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materiales"/>
      <sheetName val="tarifa equipo"/>
      <sheetName val="analisis"/>
      <sheetName val="Pres. exterior"/>
      <sheetName val="Análisis Civil"/>
      <sheetName val="Insumos"/>
      <sheetName val="exteri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H3">
            <v>35.9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LISTADO INSUMOS DEL 2000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 term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Pu-Sanit."/>
      <sheetName val="Mat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  <sheetName val="precios"/>
      <sheetName val="IN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#REF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anal_term4"/>
      <sheetName val="HORM__Y_MORTEROS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anal_term5"/>
      <sheetName val="HORM__Y_MORTEROS_5"/>
      <sheetName val="m.o."/>
      <sheetName val="insumos"/>
      <sheetName val="Lista de precios"/>
      <sheetName val="presup"/>
      <sheetName val="Pu-Sanit."/>
      <sheetName val="ANALISIS H-A "/>
      <sheetName val="Jornal"/>
      <sheetName val="ana-sanit."/>
      <sheetName val="Ana"/>
      <sheetName val="listado equipos a utilizar"/>
      <sheetName val="Ana. blocks y termin."/>
      <sheetName val="Costos Mano de Obra"/>
      <sheetName val="Insumos materiales"/>
      <sheetName val="Ana. Horm mexc mort"/>
      <sheetName val="electrico"/>
      <sheetName val="Anal. horm."/>
      <sheetName val="Mat"/>
      <sheetName val="Mano de Obra"/>
      <sheetName val="Volum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 PARTIDAS CARRET."/>
      <sheetName val="Analisis_Contrato"/>
      <sheetName val="Resumen_Precio_Equipos"/>
      <sheetName val="O_M__y_Salarios"/>
      <sheetName val="M_O_"/>
      <sheetName val="MATERIALES_LISTADO"/>
      <sheetName val="ANALISIS_PARTIDAS_CARRET_"/>
      <sheetName val="Analisis_Contrato1"/>
      <sheetName val="Resumen_Precio_Equipos1"/>
      <sheetName val="O_M__y_Salarios1"/>
      <sheetName val="M_O_1"/>
      <sheetName val="MATERIALES_LISTADO1"/>
      <sheetName val="ANALISIS_PARTIDAS_CARRET_1"/>
      <sheetName val="Analisis_Contrato2"/>
      <sheetName val="Resumen_Precio_Equipos2"/>
      <sheetName val="O_M__y_Salarios2"/>
      <sheetName val="M_O_2"/>
      <sheetName val="MATERIALES_LISTADO2"/>
      <sheetName val="ANALISIS_PARTIDAS_CARRET_2"/>
      <sheetName val="Analisis_Contrato3"/>
      <sheetName val="Resumen_Precio_Equipos3"/>
      <sheetName val="O_M__y_Salarios3"/>
      <sheetName val="M_O_3"/>
      <sheetName val="MATERIALES_LISTADO3"/>
      <sheetName val="ANALISIS_PARTIDAS_CARRET_3"/>
      <sheetName val="Analisis_Contrato4"/>
      <sheetName val="Resumen_Precio_Equipos4"/>
      <sheetName val="O_M__y_Salarios4"/>
      <sheetName val="M_O_4"/>
      <sheetName val="MATERIALES_LISTADO4"/>
      <sheetName val="ANALISIS_PARTIDAS_CARRET_4"/>
      <sheetName val="Analisis_Contrato5"/>
      <sheetName val="Resumen_Precio_Equipos5"/>
      <sheetName val="O_M__y_Salarios5"/>
      <sheetName val="M_O_5"/>
      <sheetName val="MATERIALES_LISTADO5"/>
      <sheetName val="ANALISIS_PARTIDAS_CARRET_5"/>
      <sheetName val="análisis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689.6</v>
          </cell>
        </row>
      </sheetData>
      <sheetData sheetId="12"/>
      <sheetData sheetId="13"/>
      <sheetData sheetId="14"/>
      <sheetData sheetId="15"/>
      <sheetData sheetId="16"/>
      <sheetData sheetId="17">
        <row r="4">
          <cell r="B4">
            <v>689.6</v>
          </cell>
        </row>
      </sheetData>
      <sheetData sheetId="18"/>
      <sheetData sheetId="19"/>
      <sheetData sheetId="20"/>
      <sheetData sheetId="21"/>
      <sheetData sheetId="22"/>
      <sheetData sheetId="23">
        <row r="4">
          <cell r="B4">
            <v>689.6</v>
          </cell>
        </row>
      </sheetData>
      <sheetData sheetId="24"/>
      <sheetData sheetId="25"/>
      <sheetData sheetId="26"/>
      <sheetData sheetId="27"/>
      <sheetData sheetId="28"/>
      <sheetData sheetId="29">
        <row r="4">
          <cell r="B4">
            <v>689.6</v>
          </cell>
        </row>
      </sheetData>
      <sheetData sheetId="30"/>
      <sheetData sheetId="31"/>
      <sheetData sheetId="32"/>
      <sheetData sheetId="33"/>
      <sheetData sheetId="34"/>
      <sheetData sheetId="35">
        <row r="4">
          <cell r="B4">
            <v>689.6</v>
          </cell>
        </row>
      </sheetData>
      <sheetData sheetId="36"/>
      <sheetData sheetId="37"/>
      <sheetData sheetId="38"/>
      <sheetData sheetId="39"/>
      <sheetData sheetId="40"/>
      <sheetData sheetId="41">
        <row r="4">
          <cell r="B4">
            <v>689.6</v>
          </cell>
        </row>
      </sheetData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  <sheetName val="Analisis_Contrato"/>
      <sheetName val="Analisis_Contrato1"/>
      <sheetName val="Analisis_Contrato2"/>
      <sheetName val="Analisis_Contrato3"/>
      <sheetName val="Analisis_Contrato4"/>
      <sheetName val="Analisis_Contrato5"/>
      <sheetName val="capilla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  <sheetName val="analisis"/>
      <sheetName val="MATERIALES"/>
      <sheetName val="OBRAMANO"/>
      <sheetName val="EQUIPO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3">
          <cell r="C183">
            <v>351.48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>
        <row r="1139">
          <cell r="F1139">
            <v>14642.429999999998</v>
          </cell>
        </row>
      </sheetData>
      <sheetData sheetId="50">
        <row r="224">
          <cell r="G224">
            <v>492.69114999999999</v>
          </cell>
        </row>
      </sheetData>
      <sheetData sheetId="51">
        <row r="552">
          <cell r="F552">
            <v>299.31</v>
          </cell>
        </row>
      </sheetData>
      <sheetData sheetId="52">
        <row r="183">
          <cell r="C183">
            <v>351.48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139">
          <cell r="F1139">
            <v>14642.429999999998</v>
          </cell>
        </row>
      </sheetData>
      <sheetData sheetId="72">
        <row r="224">
          <cell r="G224">
            <v>492.69114999999999</v>
          </cell>
        </row>
      </sheetData>
      <sheetData sheetId="73">
        <row r="552">
          <cell r="F552">
            <v>299.31</v>
          </cell>
        </row>
      </sheetData>
      <sheetData sheetId="74">
        <row r="183">
          <cell r="C183">
            <v>351.48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  <sheetName val="MOJornal"/>
      <sheetName val="R.A.U."/>
      <sheetName val="Insumos"/>
      <sheetName val="A.U."/>
      <sheetName val="PU de presup."/>
      <sheetName val="Sub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D6D4-9012-46DC-8BFF-90609C477E6E}">
  <dimension ref="A1:G351"/>
  <sheetViews>
    <sheetView tabSelected="1" view="pageBreakPreview" topLeftCell="A337" zoomScale="85" zoomScaleNormal="85" zoomScaleSheetLayoutView="85" workbookViewId="0">
      <selection activeCell="J5" sqref="J5"/>
    </sheetView>
  </sheetViews>
  <sheetFormatPr baseColWidth="10" defaultColWidth="9.140625" defaultRowHeight="14.25" outlineLevelRow="1" x14ac:dyDescent="0.2"/>
  <cols>
    <col min="1" max="1" width="9.140625" style="1"/>
    <col min="2" max="2" width="55.85546875" style="1" customWidth="1"/>
    <col min="3" max="3" width="18.140625" style="1" customWidth="1"/>
    <col min="4" max="4" width="14.28515625" style="1" customWidth="1"/>
    <col min="5" max="5" width="20.5703125" style="1" customWidth="1"/>
    <col min="6" max="6" width="17.7109375" style="1" customWidth="1"/>
    <col min="7" max="7" width="21.7109375" style="62" customWidth="1"/>
    <col min="8" max="16384" width="9.140625" style="1"/>
  </cols>
  <sheetData>
    <row r="1" spans="1:7" ht="33.75" x14ac:dyDescent="0.5">
      <c r="A1" s="67" t="s">
        <v>0</v>
      </c>
      <c r="B1" s="67"/>
      <c r="C1" s="67"/>
      <c r="D1" s="67"/>
      <c r="E1" s="67"/>
      <c r="F1" s="67"/>
      <c r="G1" s="67"/>
    </row>
    <row r="2" spans="1:7" ht="33.75" x14ac:dyDescent="0.5">
      <c r="A2" s="67" t="s">
        <v>1</v>
      </c>
      <c r="B2" s="67"/>
      <c r="C2" s="67"/>
      <c r="D2" s="67"/>
      <c r="E2" s="67"/>
      <c r="F2" s="67"/>
      <c r="G2" s="67"/>
    </row>
    <row r="3" spans="1:7" ht="15" x14ac:dyDescent="0.2">
      <c r="A3" s="68" t="s">
        <v>2</v>
      </c>
      <c r="B3" s="68"/>
      <c r="C3" s="68"/>
      <c r="D3" s="68"/>
      <c r="E3" s="68"/>
      <c r="F3" s="68"/>
      <c r="G3" s="68"/>
    </row>
    <row r="4" spans="1:7" ht="20.25" x14ac:dyDescent="0.3">
      <c r="A4" s="69"/>
      <c r="B4" s="69"/>
      <c r="C4" s="69"/>
      <c r="D4" s="69"/>
      <c r="E4" s="69"/>
      <c r="F4" s="69"/>
      <c r="G4" s="69"/>
    </row>
    <row r="5" spans="1:7" ht="54.75" customHeight="1" x14ac:dyDescent="0.2">
      <c r="A5" s="70" t="s">
        <v>3</v>
      </c>
      <c r="B5" s="71"/>
      <c r="C5" s="72"/>
      <c r="D5" s="72"/>
      <c r="E5" s="72"/>
      <c r="F5" s="72"/>
      <c r="G5" s="72"/>
    </row>
    <row r="6" spans="1:7" ht="35.25" customHeight="1" thickBot="1" x14ac:dyDescent="0.25">
      <c r="A6" s="2" t="s">
        <v>4</v>
      </c>
      <c r="B6" s="2"/>
      <c r="C6" s="3"/>
      <c r="D6" s="4"/>
      <c r="E6" s="5"/>
      <c r="F6" s="66"/>
      <c r="G6" s="66"/>
    </row>
    <row r="7" spans="1:7" ht="36.75" thickBot="1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  <c r="F7" s="11" t="s">
        <v>10</v>
      </c>
      <c r="G7" s="12" t="s">
        <v>11</v>
      </c>
    </row>
    <row r="8" spans="1:7" ht="15" x14ac:dyDescent="0.2">
      <c r="A8" s="13"/>
      <c r="B8" s="13"/>
      <c r="C8" s="13"/>
      <c r="D8" s="13"/>
      <c r="E8" s="13"/>
      <c r="F8" s="13"/>
      <c r="G8" s="14"/>
    </row>
    <row r="9" spans="1:7" ht="15.75" x14ac:dyDescent="0.25">
      <c r="A9" s="15">
        <v>1</v>
      </c>
      <c r="B9" s="16" t="s">
        <v>12</v>
      </c>
      <c r="C9" s="17"/>
      <c r="D9" s="17"/>
      <c r="E9" s="17"/>
      <c r="F9" s="17"/>
      <c r="G9" s="18">
        <f>SUM(F10:F12)</f>
        <v>0</v>
      </c>
    </row>
    <row r="10" spans="1:7" ht="19.5" customHeight="1" outlineLevel="1" x14ac:dyDescent="0.2">
      <c r="A10" s="19">
        <f t="shared" ref="A10:A12" si="0">+A9+0.01</f>
        <v>1.01</v>
      </c>
      <c r="B10" s="20" t="s">
        <v>13</v>
      </c>
      <c r="C10" s="21">
        <v>1531.33</v>
      </c>
      <c r="D10" s="22" t="s">
        <v>14</v>
      </c>
      <c r="E10" s="23"/>
      <c r="F10" s="24"/>
      <c r="G10" s="25"/>
    </row>
    <row r="11" spans="1:7" ht="27" customHeight="1" outlineLevel="1" x14ac:dyDescent="0.2">
      <c r="A11" s="19">
        <f>+A10+0.01</f>
        <v>1.02</v>
      </c>
      <c r="B11" s="20" t="s">
        <v>15</v>
      </c>
      <c r="C11" s="21">
        <v>1</v>
      </c>
      <c r="D11" s="22" t="s">
        <v>16</v>
      </c>
      <c r="E11" s="23"/>
      <c r="F11" s="24"/>
      <c r="G11" s="25"/>
    </row>
    <row r="12" spans="1:7" ht="60" outlineLevel="1" x14ac:dyDescent="0.2">
      <c r="A12" s="19">
        <f t="shared" si="0"/>
        <v>1.03</v>
      </c>
      <c r="B12" s="26" t="s">
        <v>17</v>
      </c>
      <c r="C12" s="27">
        <v>1</v>
      </c>
      <c r="D12" s="28" t="s">
        <v>18</v>
      </c>
      <c r="E12" s="29"/>
      <c r="F12" s="30"/>
      <c r="G12" s="25"/>
    </row>
    <row r="13" spans="1:7" ht="15" x14ac:dyDescent="0.2">
      <c r="A13" s="13"/>
      <c r="B13" s="13"/>
      <c r="C13" s="13"/>
      <c r="D13" s="13"/>
      <c r="E13" s="13"/>
      <c r="F13" s="13"/>
      <c r="G13" s="14"/>
    </row>
    <row r="14" spans="1:7" ht="31.5" x14ac:dyDescent="0.25">
      <c r="A14" s="15">
        <v>2</v>
      </c>
      <c r="B14" s="16" t="s">
        <v>19</v>
      </c>
      <c r="C14" s="17"/>
      <c r="D14" s="17"/>
      <c r="E14" s="17"/>
      <c r="F14" s="17"/>
      <c r="G14" s="18">
        <f>SUM(F15:F19)</f>
        <v>0</v>
      </c>
    </row>
    <row r="15" spans="1:7" ht="20.25" customHeight="1" outlineLevel="1" x14ac:dyDescent="0.2">
      <c r="A15" s="19">
        <f t="shared" ref="A15:A18" si="1">+A14+0.01</f>
        <v>2.0099999999999998</v>
      </c>
      <c r="B15" s="20" t="s">
        <v>20</v>
      </c>
      <c r="C15" s="21">
        <v>1</v>
      </c>
      <c r="D15" s="22" t="s">
        <v>16</v>
      </c>
      <c r="E15" s="23"/>
      <c r="F15" s="24"/>
      <c r="G15" s="25"/>
    </row>
    <row r="16" spans="1:7" ht="30" outlineLevel="1" x14ac:dyDescent="0.2">
      <c r="A16" s="19">
        <f t="shared" si="1"/>
        <v>2.0199999999999996</v>
      </c>
      <c r="B16" s="20" t="s">
        <v>21</v>
      </c>
      <c r="C16" s="21">
        <f>2364.74*0.2</f>
        <v>472.94799999999998</v>
      </c>
      <c r="D16" s="22" t="s">
        <v>22</v>
      </c>
      <c r="E16" s="23"/>
      <c r="F16" s="24"/>
      <c r="G16" s="25"/>
    </row>
    <row r="17" spans="1:7" ht="16.5" customHeight="1" outlineLevel="1" x14ac:dyDescent="0.2">
      <c r="A17" s="19">
        <f t="shared" si="1"/>
        <v>2.0299999999999994</v>
      </c>
      <c r="B17" s="20" t="s">
        <v>23</v>
      </c>
      <c r="C17" s="21">
        <f>+((2.4*2.4*2.2)+(2.7*2.7*2.2))*16</f>
        <v>459.36000000000007</v>
      </c>
      <c r="D17" s="22" t="s">
        <v>24</v>
      </c>
      <c r="E17" s="23"/>
      <c r="F17" s="24"/>
      <c r="G17" s="25"/>
    </row>
    <row r="18" spans="1:7" ht="18.75" customHeight="1" outlineLevel="1" x14ac:dyDescent="0.2">
      <c r="A18" s="19">
        <f t="shared" si="1"/>
        <v>2.0399999999999991</v>
      </c>
      <c r="B18" s="20" t="s">
        <v>25</v>
      </c>
      <c r="C18" s="21">
        <f>+(16*2.5*2.5*2)+(16*2.2*2.2*2)</f>
        <v>354.88</v>
      </c>
      <c r="D18" s="22" t="s">
        <v>24</v>
      </c>
      <c r="E18" s="23"/>
      <c r="F18" s="24"/>
      <c r="G18" s="25"/>
    </row>
    <row r="19" spans="1:7" ht="23.25" customHeight="1" outlineLevel="1" x14ac:dyDescent="0.2">
      <c r="A19" s="19">
        <v>2.0499999999999998</v>
      </c>
      <c r="B19" s="17" t="s">
        <v>26</v>
      </c>
      <c r="C19" s="21">
        <f>30*18*0.4*1.45*15</f>
        <v>4698</v>
      </c>
      <c r="D19" s="22" t="s">
        <v>27</v>
      </c>
      <c r="E19" s="23"/>
      <c r="F19" s="24"/>
      <c r="G19" s="25"/>
    </row>
    <row r="20" spans="1:7" ht="15" x14ac:dyDescent="0.2">
      <c r="A20" s="19"/>
      <c r="B20" s="17"/>
      <c r="C20" s="21"/>
      <c r="D20" s="22"/>
      <c r="E20" s="23"/>
      <c r="F20" s="24"/>
      <c r="G20" s="25"/>
    </row>
    <row r="21" spans="1:7" ht="15" x14ac:dyDescent="0.2">
      <c r="A21" s="31"/>
      <c r="B21" s="17"/>
      <c r="C21" s="21"/>
      <c r="D21" s="22"/>
      <c r="E21" s="23"/>
      <c r="F21" s="24"/>
      <c r="G21" s="25"/>
    </row>
    <row r="22" spans="1:7" ht="15.75" x14ac:dyDescent="0.25">
      <c r="A22" s="15">
        <v>3</v>
      </c>
      <c r="B22" s="16" t="s">
        <v>28</v>
      </c>
      <c r="C22" s="13"/>
      <c r="D22" s="13"/>
      <c r="E22" s="13"/>
      <c r="F22" s="13"/>
      <c r="G22" s="18">
        <f>SUM(F23:F27)</f>
        <v>0</v>
      </c>
    </row>
    <row r="23" spans="1:7" ht="15" outlineLevel="1" x14ac:dyDescent="0.2">
      <c r="A23" s="19">
        <f>+A22+0.01</f>
        <v>3.01</v>
      </c>
      <c r="B23" s="20" t="s">
        <v>29</v>
      </c>
      <c r="C23" s="21">
        <f>+(2.5*2.5*16*0.5)+(2.2*2.2*0.5*16)</f>
        <v>88.72</v>
      </c>
      <c r="D23" s="22" t="s">
        <v>30</v>
      </c>
      <c r="E23" s="23"/>
      <c r="F23" s="24"/>
      <c r="G23" s="25"/>
    </row>
    <row r="24" spans="1:7" ht="15" outlineLevel="1" x14ac:dyDescent="0.2">
      <c r="A24" s="19">
        <f t="shared" ref="A24:A27" si="2">+A23+0.01</f>
        <v>3.0199999999999996</v>
      </c>
      <c r="B24" s="20" t="s">
        <v>31</v>
      </c>
      <c r="C24" s="21">
        <f>+(16*0.5*0.5*1.9)+(16*0.45*0.45*1.9)</f>
        <v>13.756</v>
      </c>
      <c r="D24" s="22" t="s">
        <v>30</v>
      </c>
      <c r="E24" s="23"/>
      <c r="F24" s="24"/>
      <c r="G24" s="25"/>
    </row>
    <row r="25" spans="1:7" ht="15" outlineLevel="1" x14ac:dyDescent="0.2">
      <c r="A25" s="19">
        <f t="shared" si="2"/>
        <v>3.0299999999999994</v>
      </c>
      <c r="B25" s="20" t="s">
        <v>32</v>
      </c>
      <c r="C25" s="21">
        <v>1349.24</v>
      </c>
      <c r="D25" s="22" t="s">
        <v>33</v>
      </c>
      <c r="E25" s="23"/>
      <c r="F25" s="24"/>
      <c r="G25" s="25"/>
    </row>
    <row r="26" spans="1:7" ht="15" outlineLevel="1" x14ac:dyDescent="0.2">
      <c r="A26" s="19">
        <f t="shared" si="2"/>
        <v>3.0399999999999991</v>
      </c>
      <c r="B26" s="20" t="s">
        <v>34</v>
      </c>
      <c r="C26" s="21">
        <f>(56+29+29)*3.6*(0.35)</f>
        <v>143.64000000000001</v>
      </c>
      <c r="D26" s="22" t="s">
        <v>30</v>
      </c>
      <c r="E26" s="23"/>
      <c r="F26" s="24"/>
      <c r="G26" s="25"/>
    </row>
    <row r="27" spans="1:7" ht="15" outlineLevel="1" x14ac:dyDescent="0.2">
      <c r="A27" s="19">
        <f t="shared" si="2"/>
        <v>3.0499999999999989</v>
      </c>
      <c r="B27" s="20" t="s">
        <v>35</v>
      </c>
      <c r="C27" s="21">
        <f>+(56+29+29)*0.4*1.2</f>
        <v>54.72</v>
      </c>
      <c r="D27" s="22" t="s">
        <v>30</v>
      </c>
      <c r="E27" s="23"/>
      <c r="F27" s="24"/>
      <c r="G27" s="25"/>
    </row>
    <row r="28" spans="1:7" ht="15.75" x14ac:dyDescent="0.2">
      <c r="A28" s="15"/>
      <c r="B28" s="20"/>
      <c r="C28" s="21"/>
      <c r="D28" s="22"/>
      <c r="E28" s="23"/>
      <c r="F28" s="24"/>
      <c r="G28" s="25"/>
    </row>
    <row r="29" spans="1:7" ht="15.75" x14ac:dyDescent="0.25">
      <c r="A29" s="15">
        <v>4</v>
      </c>
      <c r="B29" s="16" t="s">
        <v>36</v>
      </c>
      <c r="C29" s="21"/>
      <c r="D29" s="22"/>
      <c r="E29" s="23"/>
      <c r="F29" s="24"/>
      <c r="G29" s="18">
        <f>SUM(F30:F34)</f>
        <v>0</v>
      </c>
    </row>
    <row r="30" spans="1:7" ht="15" outlineLevel="1" x14ac:dyDescent="0.2">
      <c r="A30" s="19">
        <f>+A29+0.01</f>
        <v>4.01</v>
      </c>
      <c r="B30" s="32" t="s">
        <v>37</v>
      </c>
      <c r="C30" s="21">
        <f>1050.68*16/100</f>
        <v>168.1088</v>
      </c>
      <c r="D30" s="22" t="s">
        <v>38</v>
      </c>
      <c r="E30" s="23"/>
      <c r="F30" s="24"/>
      <c r="G30" s="25"/>
    </row>
    <row r="31" spans="1:7" ht="15" outlineLevel="1" x14ac:dyDescent="0.2">
      <c r="A31" s="19">
        <f t="shared" ref="A31:A34" si="3">+A30+0.01</f>
        <v>4.0199999999999996</v>
      </c>
      <c r="B31" s="32" t="s">
        <v>39</v>
      </c>
      <c r="C31" s="21">
        <f>59.36+103.47</f>
        <v>162.82999999999998</v>
      </c>
      <c r="D31" s="22" t="s">
        <v>38</v>
      </c>
      <c r="E31" s="23"/>
      <c r="F31" s="24"/>
      <c r="G31" s="25"/>
    </row>
    <row r="32" spans="1:7" ht="15" outlineLevel="1" x14ac:dyDescent="0.2">
      <c r="A32" s="19">
        <f t="shared" si="3"/>
        <v>4.0299999999999994</v>
      </c>
      <c r="B32" s="32" t="s">
        <v>40</v>
      </c>
      <c r="C32" s="21">
        <f>+C25</f>
        <v>1349.24</v>
      </c>
      <c r="D32" s="22" t="s">
        <v>38</v>
      </c>
      <c r="E32" s="23"/>
      <c r="F32" s="24"/>
      <c r="G32" s="25"/>
    </row>
    <row r="33" spans="1:7" ht="15" outlineLevel="1" x14ac:dyDescent="0.2">
      <c r="A33" s="19">
        <f t="shared" si="3"/>
        <v>4.0399999999999991</v>
      </c>
      <c r="B33" s="32" t="s">
        <v>41</v>
      </c>
      <c r="C33" s="21">
        <f>+C27*1.3</f>
        <v>71.135999999999996</v>
      </c>
      <c r="D33" s="22" t="s">
        <v>38</v>
      </c>
      <c r="E33" s="23"/>
      <c r="F33" s="24"/>
      <c r="G33" s="25"/>
    </row>
    <row r="34" spans="1:7" ht="15" outlineLevel="1" x14ac:dyDescent="0.2">
      <c r="A34" s="19">
        <f t="shared" si="3"/>
        <v>4.0499999999999989</v>
      </c>
      <c r="B34" s="32" t="s">
        <v>42</v>
      </c>
      <c r="C34" s="21">
        <f>+C26*1.8</f>
        <v>258.55200000000002</v>
      </c>
      <c r="D34" s="22" t="s">
        <v>38</v>
      </c>
      <c r="E34" s="23"/>
      <c r="F34" s="24"/>
      <c r="G34" s="25"/>
    </row>
    <row r="35" spans="1:7" ht="15" outlineLevel="1" x14ac:dyDescent="0.2">
      <c r="A35" s="19"/>
      <c r="B35" s="17"/>
      <c r="C35" s="21"/>
      <c r="D35" s="22"/>
      <c r="E35" s="23"/>
      <c r="F35" s="24"/>
      <c r="G35" s="25"/>
    </row>
    <row r="36" spans="1:7" ht="15" x14ac:dyDescent="0.2">
      <c r="A36" s="33"/>
      <c r="B36" s="34"/>
      <c r="C36" s="35"/>
      <c r="D36" s="36"/>
      <c r="E36" s="37"/>
      <c r="F36" s="38"/>
      <c r="G36" s="25"/>
    </row>
    <row r="37" spans="1:7" ht="36.75" customHeight="1" x14ac:dyDescent="0.25">
      <c r="A37" s="15">
        <v>5</v>
      </c>
      <c r="B37" s="16" t="s">
        <v>43</v>
      </c>
      <c r="C37" s="21"/>
      <c r="D37" s="22"/>
      <c r="E37" s="23"/>
      <c r="F37" s="24"/>
      <c r="G37" s="39">
        <f>SUM(F38:F230)</f>
        <v>0</v>
      </c>
    </row>
    <row r="38" spans="1:7" ht="15.75" outlineLevel="1" x14ac:dyDescent="0.2">
      <c r="A38" s="40">
        <v>1</v>
      </c>
      <c r="B38" s="41" t="s">
        <v>44</v>
      </c>
      <c r="C38" s="42"/>
      <c r="D38" s="42"/>
      <c r="E38" s="42"/>
      <c r="F38" s="42"/>
      <c r="G38" s="25"/>
    </row>
    <row r="39" spans="1:7" ht="30" outlineLevel="1" x14ac:dyDescent="0.2">
      <c r="A39" s="43">
        <v>1.01</v>
      </c>
      <c r="B39" s="20" t="s">
        <v>45</v>
      </c>
      <c r="C39" s="44">
        <v>1</v>
      </c>
      <c r="D39" s="22" t="s">
        <v>46</v>
      </c>
      <c r="E39" s="45"/>
      <c r="F39" s="24"/>
      <c r="G39" s="25"/>
    </row>
    <row r="40" spans="1:7" ht="15" outlineLevel="1" x14ac:dyDescent="0.2">
      <c r="A40" s="43">
        <v>1.02</v>
      </c>
      <c r="B40" s="20" t="s">
        <v>47</v>
      </c>
      <c r="C40" s="44">
        <v>2</v>
      </c>
      <c r="D40" s="22" t="s">
        <v>46</v>
      </c>
      <c r="E40" s="45"/>
      <c r="F40" s="24"/>
      <c r="G40" s="25"/>
    </row>
    <row r="41" spans="1:7" ht="15" outlineLevel="1" x14ac:dyDescent="0.2">
      <c r="A41" s="43">
        <v>1.03</v>
      </c>
      <c r="B41" s="20" t="s">
        <v>48</v>
      </c>
      <c r="C41" s="44">
        <v>2</v>
      </c>
      <c r="D41" s="22" t="s">
        <v>46</v>
      </c>
      <c r="E41" s="45"/>
      <c r="F41" s="24"/>
      <c r="G41" s="25"/>
    </row>
    <row r="42" spans="1:7" ht="15" outlineLevel="1" x14ac:dyDescent="0.2">
      <c r="A42" s="43">
        <v>1.04</v>
      </c>
      <c r="B42" s="20" t="s">
        <v>49</v>
      </c>
      <c r="C42" s="44">
        <v>2</v>
      </c>
      <c r="D42" s="22" t="s">
        <v>46</v>
      </c>
      <c r="E42" s="45"/>
      <c r="F42" s="24"/>
      <c r="G42" s="25"/>
    </row>
    <row r="43" spans="1:7" ht="15" outlineLevel="1" x14ac:dyDescent="0.2">
      <c r="A43" s="43">
        <v>1.05</v>
      </c>
      <c r="B43" s="20" t="s">
        <v>50</v>
      </c>
      <c r="C43" s="44">
        <v>580</v>
      </c>
      <c r="D43" s="22" t="s">
        <v>51</v>
      </c>
      <c r="E43" s="45"/>
      <c r="F43" s="24"/>
      <c r="G43" s="25"/>
    </row>
    <row r="44" spans="1:7" ht="15" outlineLevel="1" x14ac:dyDescent="0.2">
      <c r="A44" s="43">
        <v>1.06</v>
      </c>
      <c r="B44" s="20" t="s">
        <v>52</v>
      </c>
      <c r="C44" s="44">
        <v>1</v>
      </c>
      <c r="D44" s="22" t="s">
        <v>46</v>
      </c>
      <c r="E44" s="45"/>
      <c r="F44" s="24"/>
      <c r="G44" s="25"/>
    </row>
    <row r="45" spans="1:7" ht="15" outlineLevel="1" x14ac:dyDescent="0.2">
      <c r="A45" s="43">
        <v>1.07</v>
      </c>
      <c r="B45" s="20" t="s">
        <v>53</v>
      </c>
      <c r="C45" s="44">
        <v>1</v>
      </c>
      <c r="D45" s="22" t="s">
        <v>46</v>
      </c>
      <c r="E45" s="46"/>
      <c r="F45" s="24"/>
      <c r="G45" s="25"/>
    </row>
    <row r="46" spans="1:7" ht="15" outlineLevel="1" x14ac:dyDescent="0.2">
      <c r="A46" s="43">
        <v>1.08</v>
      </c>
      <c r="B46" s="47" t="s">
        <v>54</v>
      </c>
      <c r="C46" s="44">
        <v>1</v>
      </c>
      <c r="D46" s="22" t="s">
        <v>46</v>
      </c>
      <c r="E46" s="46"/>
      <c r="F46" s="24"/>
      <c r="G46" s="25"/>
    </row>
    <row r="47" spans="1:7" ht="15" outlineLevel="1" x14ac:dyDescent="0.2">
      <c r="A47" s="43">
        <v>1.0900000000000001</v>
      </c>
      <c r="B47" s="20" t="s">
        <v>55</v>
      </c>
      <c r="C47" s="44">
        <v>1</v>
      </c>
      <c r="D47" s="22" t="s">
        <v>46</v>
      </c>
      <c r="E47" s="46"/>
      <c r="F47" s="24"/>
      <c r="G47" s="25"/>
    </row>
    <row r="48" spans="1:7" ht="15" outlineLevel="1" x14ac:dyDescent="0.2">
      <c r="A48" s="43">
        <v>1.1000000000000001</v>
      </c>
      <c r="B48" s="20" t="s">
        <v>56</v>
      </c>
      <c r="C48" s="44">
        <v>4</v>
      </c>
      <c r="D48" s="22" t="s">
        <v>46</v>
      </c>
      <c r="E48" s="46"/>
      <c r="F48" s="24"/>
      <c r="G48" s="25"/>
    </row>
    <row r="49" spans="1:7" ht="15" outlineLevel="1" x14ac:dyDescent="0.2">
      <c r="A49" s="43">
        <v>1.1100000000000001</v>
      </c>
      <c r="B49" s="20" t="s">
        <v>57</v>
      </c>
      <c r="C49" s="44">
        <v>150</v>
      </c>
      <c r="D49" s="22" t="s">
        <v>51</v>
      </c>
      <c r="E49" s="46"/>
      <c r="F49" s="24"/>
      <c r="G49" s="25"/>
    </row>
    <row r="50" spans="1:7" ht="15" outlineLevel="1" x14ac:dyDescent="0.2">
      <c r="A50" s="43">
        <v>1.1200000000000001</v>
      </c>
      <c r="B50" s="20" t="s">
        <v>58</v>
      </c>
      <c r="C50" s="48">
        <v>2</v>
      </c>
      <c r="D50" s="22" t="s">
        <v>46</v>
      </c>
      <c r="E50" s="46"/>
      <c r="F50" s="24"/>
      <c r="G50" s="25"/>
    </row>
    <row r="51" spans="1:7" ht="15" outlineLevel="1" x14ac:dyDescent="0.2">
      <c r="A51" s="43">
        <v>1.1299999999999999</v>
      </c>
      <c r="B51" s="20" t="s">
        <v>59</v>
      </c>
      <c r="C51" s="48">
        <v>3</v>
      </c>
      <c r="D51" s="22" t="s">
        <v>46</v>
      </c>
      <c r="E51" s="46"/>
      <c r="F51" s="24"/>
      <c r="G51" s="25"/>
    </row>
    <row r="52" spans="1:7" ht="15" outlineLevel="1" x14ac:dyDescent="0.2">
      <c r="A52" s="43">
        <v>1.1400000000000001</v>
      </c>
      <c r="B52" s="20" t="s">
        <v>60</v>
      </c>
      <c r="C52" s="48">
        <v>3</v>
      </c>
      <c r="D52" s="22" t="s">
        <v>46</v>
      </c>
      <c r="E52" s="46"/>
      <c r="F52" s="24"/>
      <c r="G52" s="25"/>
    </row>
    <row r="53" spans="1:7" ht="15" outlineLevel="1" x14ac:dyDescent="0.2">
      <c r="A53" s="43">
        <v>1.1499999999999999</v>
      </c>
      <c r="B53" s="20" t="s">
        <v>61</v>
      </c>
      <c r="C53" s="48">
        <v>1</v>
      </c>
      <c r="D53" s="22" t="s">
        <v>46</v>
      </c>
      <c r="E53" s="46"/>
      <c r="F53" s="24"/>
      <c r="G53" s="25"/>
    </row>
    <row r="54" spans="1:7" ht="15" outlineLevel="1" x14ac:dyDescent="0.2">
      <c r="A54" s="43">
        <v>1.1599999999999999</v>
      </c>
      <c r="B54" s="20" t="s">
        <v>62</v>
      </c>
      <c r="C54" s="48">
        <v>360</v>
      </c>
      <c r="D54" s="22" t="s">
        <v>51</v>
      </c>
      <c r="E54" s="46"/>
      <c r="F54" s="24"/>
      <c r="G54" s="25"/>
    </row>
    <row r="55" spans="1:7" ht="15" outlineLevel="1" x14ac:dyDescent="0.2">
      <c r="A55" s="43">
        <v>1.17</v>
      </c>
      <c r="B55" s="20" t="s">
        <v>63</v>
      </c>
      <c r="C55" s="48">
        <v>90</v>
      </c>
      <c r="D55" s="22" t="s">
        <v>51</v>
      </c>
      <c r="E55" s="46"/>
      <c r="F55" s="24"/>
      <c r="G55" s="25"/>
    </row>
    <row r="56" spans="1:7" ht="15" outlineLevel="1" x14ac:dyDescent="0.2">
      <c r="A56" s="43">
        <v>1.18</v>
      </c>
      <c r="B56" s="20" t="s">
        <v>64</v>
      </c>
      <c r="C56" s="48">
        <v>150</v>
      </c>
      <c r="D56" s="22" t="s">
        <v>51</v>
      </c>
      <c r="E56" s="46"/>
      <c r="F56" s="24"/>
      <c r="G56" s="25"/>
    </row>
    <row r="57" spans="1:7" ht="15" outlineLevel="1" x14ac:dyDescent="0.2">
      <c r="A57" s="43">
        <v>1.19</v>
      </c>
      <c r="B57" s="20" t="s">
        <v>65</v>
      </c>
      <c r="C57" s="48">
        <v>1</v>
      </c>
      <c r="D57" s="22" t="s">
        <v>46</v>
      </c>
      <c r="E57" s="46"/>
      <c r="F57" s="24"/>
      <c r="G57" s="25"/>
    </row>
    <row r="58" spans="1:7" ht="15" outlineLevel="1" x14ac:dyDescent="0.2">
      <c r="A58" s="49">
        <v>1.2</v>
      </c>
      <c r="B58" s="20" t="s">
        <v>66</v>
      </c>
      <c r="C58" s="46"/>
      <c r="D58" s="22" t="s">
        <v>67</v>
      </c>
      <c r="E58" s="46"/>
      <c r="F58" s="24"/>
      <c r="G58" s="25"/>
    </row>
    <row r="59" spans="1:7" ht="15" outlineLevel="1" x14ac:dyDescent="0.2">
      <c r="A59" s="43">
        <v>1.21</v>
      </c>
      <c r="B59" s="20" t="s">
        <v>68</v>
      </c>
      <c r="C59" s="50"/>
      <c r="D59" s="17"/>
      <c r="E59" s="50"/>
      <c r="F59" s="24"/>
      <c r="G59" s="25"/>
    </row>
    <row r="60" spans="1:7" ht="15" outlineLevel="1" x14ac:dyDescent="0.2">
      <c r="A60" s="17"/>
      <c r="B60" s="17"/>
      <c r="C60" s="50"/>
      <c r="D60" s="17"/>
      <c r="E60" s="50"/>
      <c r="F60" s="24"/>
      <c r="G60" s="25"/>
    </row>
    <row r="61" spans="1:7" ht="15.75" outlineLevel="1" x14ac:dyDescent="0.2">
      <c r="A61" s="51">
        <v>2</v>
      </c>
      <c r="B61" s="16" t="s">
        <v>69</v>
      </c>
      <c r="C61" s="50"/>
      <c r="D61" s="17"/>
      <c r="E61" s="50"/>
      <c r="F61" s="24"/>
      <c r="G61" s="25"/>
    </row>
    <row r="62" spans="1:7" ht="15" outlineLevel="1" x14ac:dyDescent="0.2">
      <c r="A62" s="52">
        <v>2.0099999999999998</v>
      </c>
      <c r="B62" s="47" t="s">
        <v>70</v>
      </c>
      <c r="C62" s="50">
        <v>3</v>
      </c>
      <c r="D62" s="22" t="s">
        <v>46</v>
      </c>
      <c r="E62" s="53"/>
      <c r="F62" s="24"/>
      <c r="G62" s="25"/>
    </row>
    <row r="63" spans="1:7" ht="15" outlineLevel="1" x14ac:dyDescent="0.2">
      <c r="A63" s="52">
        <v>2.0199999999999996</v>
      </c>
      <c r="B63" s="47" t="s">
        <v>71</v>
      </c>
      <c r="C63" s="50">
        <v>1</v>
      </c>
      <c r="D63" s="22" t="s">
        <v>46</v>
      </c>
      <c r="E63" s="53"/>
      <c r="F63" s="24"/>
      <c r="G63" s="25"/>
    </row>
    <row r="64" spans="1:7" ht="30" outlineLevel="1" x14ac:dyDescent="0.2">
      <c r="A64" s="52">
        <v>2.0299999999999998</v>
      </c>
      <c r="B64" s="47" t="s">
        <v>72</v>
      </c>
      <c r="C64" s="50">
        <v>3</v>
      </c>
      <c r="D64" s="22" t="s">
        <v>46</v>
      </c>
      <c r="E64" s="53"/>
      <c r="F64" s="24"/>
      <c r="G64" s="25"/>
    </row>
    <row r="65" spans="1:7" ht="30" outlineLevel="1" x14ac:dyDescent="0.2">
      <c r="A65" s="52">
        <v>2.0399999999999996</v>
      </c>
      <c r="B65" s="47" t="s">
        <v>73</v>
      </c>
      <c r="C65" s="50">
        <v>2</v>
      </c>
      <c r="D65" s="22" t="s">
        <v>46</v>
      </c>
      <c r="E65" s="53"/>
      <c r="F65" s="24"/>
      <c r="G65" s="25"/>
    </row>
    <row r="66" spans="1:7" ht="15" outlineLevel="1" x14ac:dyDescent="0.2">
      <c r="A66" s="52">
        <v>2.0499999999999998</v>
      </c>
      <c r="B66" s="47" t="s">
        <v>74</v>
      </c>
      <c r="C66" s="50">
        <v>1</v>
      </c>
      <c r="D66" s="22" t="s">
        <v>46</v>
      </c>
      <c r="E66" s="53"/>
      <c r="F66" s="24"/>
      <c r="G66" s="25"/>
    </row>
    <row r="67" spans="1:7" ht="45" outlineLevel="1" x14ac:dyDescent="0.2">
      <c r="A67" s="52">
        <v>2.0599999999999996</v>
      </c>
      <c r="B67" s="47" t="s">
        <v>75</v>
      </c>
      <c r="C67" s="50">
        <v>1</v>
      </c>
      <c r="D67" s="22" t="s">
        <v>46</v>
      </c>
      <c r="E67" s="53"/>
      <c r="F67" s="24"/>
      <c r="G67" s="25"/>
    </row>
    <row r="68" spans="1:7" ht="30" outlineLevel="1" x14ac:dyDescent="0.2">
      <c r="A68" s="52">
        <v>2.0699999999999998</v>
      </c>
      <c r="B68" s="47" t="s">
        <v>76</v>
      </c>
      <c r="C68" s="50">
        <v>82</v>
      </c>
      <c r="D68" s="22" t="s">
        <v>51</v>
      </c>
      <c r="E68" s="53"/>
      <c r="F68" s="24"/>
      <c r="G68" s="25"/>
    </row>
    <row r="69" spans="1:7" ht="15" outlineLevel="1" x14ac:dyDescent="0.2">
      <c r="A69" s="52"/>
      <c r="B69" s="47"/>
      <c r="C69" s="50"/>
      <c r="D69" s="22"/>
      <c r="E69" s="50"/>
      <c r="F69" s="24"/>
      <c r="G69" s="25"/>
    </row>
    <row r="70" spans="1:7" ht="15.75" outlineLevel="1" x14ac:dyDescent="0.2">
      <c r="A70" s="51">
        <v>3</v>
      </c>
      <c r="B70" s="16" t="s">
        <v>77</v>
      </c>
      <c r="C70" s="50"/>
      <c r="D70" s="17"/>
      <c r="E70" s="50"/>
      <c r="F70" s="24"/>
      <c r="G70" s="25"/>
    </row>
    <row r="71" spans="1:7" ht="15" outlineLevel="1" x14ac:dyDescent="0.2">
      <c r="A71" s="52">
        <v>3.01</v>
      </c>
      <c r="B71" s="47" t="s">
        <v>70</v>
      </c>
      <c r="C71" s="50">
        <v>3</v>
      </c>
      <c r="D71" s="22" t="s">
        <v>46</v>
      </c>
      <c r="E71" s="53"/>
      <c r="F71" s="24"/>
      <c r="G71" s="25"/>
    </row>
    <row r="72" spans="1:7" ht="15" outlineLevel="1" x14ac:dyDescent="0.2">
      <c r="A72" s="52">
        <v>3.0199999999999996</v>
      </c>
      <c r="B72" s="47" t="s">
        <v>71</v>
      </c>
      <c r="C72" s="50">
        <v>1</v>
      </c>
      <c r="D72" s="22" t="s">
        <v>46</v>
      </c>
      <c r="E72" s="53"/>
      <c r="F72" s="24"/>
      <c r="G72" s="25"/>
    </row>
    <row r="73" spans="1:7" ht="30" outlineLevel="1" x14ac:dyDescent="0.2">
      <c r="A73" s="52">
        <v>3.03</v>
      </c>
      <c r="B73" s="47" t="s">
        <v>72</v>
      </c>
      <c r="C73" s="50">
        <v>4</v>
      </c>
      <c r="D73" s="22" t="s">
        <v>46</v>
      </c>
      <c r="E73" s="53"/>
      <c r="F73" s="24"/>
      <c r="G73" s="25"/>
    </row>
    <row r="74" spans="1:7" ht="15" outlineLevel="1" x14ac:dyDescent="0.2">
      <c r="A74" s="52">
        <v>3.0399999999999996</v>
      </c>
      <c r="B74" s="47" t="s">
        <v>74</v>
      </c>
      <c r="C74" s="50">
        <v>1</v>
      </c>
      <c r="D74" s="22" t="s">
        <v>46</v>
      </c>
      <c r="E74" s="53"/>
      <c r="F74" s="24"/>
      <c r="G74" s="25"/>
    </row>
    <row r="75" spans="1:7" ht="45" outlineLevel="1" x14ac:dyDescent="0.2">
      <c r="A75" s="52">
        <v>3.05</v>
      </c>
      <c r="B75" s="47" t="s">
        <v>78</v>
      </c>
      <c r="C75" s="50">
        <v>1</v>
      </c>
      <c r="D75" s="22" t="s">
        <v>46</v>
      </c>
      <c r="E75" s="53"/>
      <c r="F75" s="24"/>
      <c r="G75" s="25"/>
    </row>
    <row r="76" spans="1:7" ht="30" outlineLevel="1" x14ac:dyDescent="0.2">
      <c r="A76" s="52">
        <v>3.0599999999999996</v>
      </c>
      <c r="B76" s="47" t="s">
        <v>76</v>
      </c>
      <c r="C76" s="50">
        <v>65</v>
      </c>
      <c r="D76" s="22" t="s">
        <v>51</v>
      </c>
      <c r="E76" s="53"/>
      <c r="F76" s="24"/>
      <c r="G76" s="25"/>
    </row>
    <row r="77" spans="1:7" ht="15.75" outlineLevel="1" x14ac:dyDescent="0.2">
      <c r="A77" s="51"/>
      <c r="B77" s="16"/>
      <c r="C77" s="50"/>
      <c r="D77" s="17"/>
      <c r="E77" s="50"/>
      <c r="F77" s="24"/>
      <c r="G77" s="25"/>
    </row>
    <row r="78" spans="1:7" ht="15.75" outlineLevel="1" x14ac:dyDescent="0.2">
      <c r="A78" s="51">
        <v>4</v>
      </c>
      <c r="B78" s="16" t="s">
        <v>79</v>
      </c>
      <c r="C78" s="50"/>
      <c r="D78" s="17"/>
      <c r="E78" s="50"/>
      <c r="F78" s="24"/>
      <c r="G78" s="25"/>
    </row>
    <row r="79" spans="1:7" ht="15" outlineLevel="1" x14ac:dyDescent="0.2">
      <c r="A79" s="52">
        <v>4.01</v>
      </c>
      <c r="B79" s="47" t="s">
        <v>70</v>
      </c>
      <c r="C79" s="50">
        <v>3</v>
      </c>
      <c r="D79" s="22" t="s">
        <v>46</v>
      </c>
      <c r="E79" s="53"/>
      <c r="F79" s="24"/>
      <c r="G79" s="25"/>
    </row>
    <row r="80" spans="1:7" ht="15" outlineLevel="1" x14ac:dyDescent="0.2">
      <c r="A80" s="52">
        <v>4.0199999999999996</v>
      </c>
      <c r="B80" s="47" t="s">
        <v>71</v>
      </c>
      <c r="C80" s="50">
        <v>1</v>
      </c>
      <c r="D80" s="22" t="s">
        <v>46</v>
      </c>
      <c r="E80" s="53"/>
      <c r="F80" s="24"/>
      <c r="G80" s="25"/>
    </row>
    <row r="81" spans="1:7" ht="30" outlineLevel="1" x14ac:dyDescent="0.2">
      <c r="A81" s="52">
        <v>4.0299999999999994</v>
      </c>
      <c r="B81" s="47" t="s">
        <v>72</v>
      </c>
      <c r="C81" s="50">
        <v>4</v>
      </c>
      <c r="D81" s="22" t="s">
        <v>46</v>
      </c>
      <c r="E81" s="53"/>
      <c r="F81" s="24"/>
      <c r="G81" s="25"/>
    </row>
    <row r="82" spans="1:7" ht="15" outlineLevel="1" x14ac:dyDescent="0.2">
      <c r="A82" s="52">
        <v>4.04</v>
      </c>
      <c r="B82" s="47" t="s">
        <v>74</v>
      </c>
      <c r="C82" s="50">
        <v>1</v>
      </c>
      <c r="D82" s="22" t="s">
        <v>46</v>
      </c>
      <c r="E82" s="53"/>
      <c r="F82" s="24"/>
      <c r="G82" s="25"/>
    </row>
    <row r="83" spans="1:7" ht="45" outlineLevel="1" x14ac:dyDescent="0.2">
      <c r="A83" s="52">
        <v>4.05</v>
      </c>
      <c r="B83" s="47" t="s">
        <v>78</v>
      </c>
      <c r="C83" s="50">
        <v>1</v>
      </c>
      <c r="D83" s="22" t="s">
        <v>46</v>
      </c>
      <c r="E83" s="53"/>
      <c r="F83" s="24"/>
      <c r="G83" s="25"/>
    </row>
    <row r="84" spans="1:7" ht="30" outlineLevel="1" x14ac:dyDescent="0.2">
      <c r="A84" s="52">
        <v>4.0599999999999996</v>
      </c>
      <c r="B84" s="47" t="s">
        <v>76</v>
      </c>
      <c r="C84" s="50">
        <v>50</v>
      </c>
      <c r="D84" s="22" t="s">
        <v>51</v>
      </c>
      <c r="E84" s="53"/>
      <c r="F84" s="24"/>
      <c r="G84" s="25"/>
    </row>
    <row r="85" spans="1:7" ht="15" outlineLevel="1" x14ac:dyDescent="0.2">
      <c r="A85" s="52"/>
      <c r="B85" s="47"/>
      <c r="C85" s="50"/>
      <c r="D85" s="22"/>
      <c r="E85" s="50"/>
      <c r="F85" s="24"/>
      <c r="G85" s="25"/>
    </row>
    <row r="86" spans="1:7" ht="15.75" outlineLevel="1" x14ac:dyDescent="0.2">
      <c r="A86" s="51">
        <v>5</v>
      </c>
      <c r="B86" s="16" t="s">
        <v>80</v>
      </c>
      <c r="C86" s="50"/>
      <c r="D86" s="17"/>
      <c r="E86" s="50"/>
      <c r="F86" s="24"/>
      <c r="G86" s="25"/>
    </row>
    <row r="87" spans="1:7" ht="15" outlineLevel="1" x14ac:dyDescent="0.2">
      <c r="A87" s="52">
        <v>5.01</v>
      </c>
      <c r="B87" s="47" t="s">
        <v>70</v>
      </c>
      <c r="C87" s="50">
        <v>2</v>
      </c>
      <c r="D87" s="22" t="s">
        <v>46</v>
      </c>
      <c r="E87" s="53"/>
      <c r="F87" s="24"/>
      <c r="G87" s="25"/>
    </row>
    <row r="88" spans="1:7" ht="15" outlineLevel="1" x14ac:dyDescent="0.2">
      <c r="A88" s="52">
        <v>5.0199999999999996</v>
      </c>
      <c r="B88" s="47" t="s">
        <v>81</v>
      </c>
      <c r="C88" s="50">
        <v>1</v>
      </c>
      <c r="D88" s="22" t="s">
        <v>46</v>
      </c>
      <c r="E88" s="53"/>
      <c r="F88" s="24"/>
      <c r="G88" s="25"/>
    </row>
    <row r="89" spans="1:7" ht="30" outlineLevel="1" x14ac:dyDescent="0.2">
      <c r="A89" s="52">
        <v>5.0299999999999994</v>
      </c>
      <c r="B89" s="47" t="s">
        <v>72</v>
      </c>
      <c r="C89" s="50">
        <v>4</v>
      </c>
      <c r="D89" s="22" t="s">
        <v>46</v>
      </c>
      <c r="E89" s="53"/>
      <c r="F89" s="24"/>
      <c r="G89" s="25"/>
    </row>
    <row r="90" spans="1:7" ht="15" outlineLevel="1" x14ac:dyDescent="0.2">
      <c r="A90" s="52">
        <v>5.04</v>
      </c>
      <c r="B90" s="47" t="s">
        <v>74</v>
      </c>
      <c r="C90" s="50">
        <v>1</v>
      </c>
      <c r="D90" s="22" t="s">
        <v>46</v>
      </c>
      <c r="E90" s="53"/>
      <c r="F90" s="24"/>
      <c r="G90" s="25"/>
    </row>
    <row r="91" spans="1:7" ht="45" outlineLevel="1" x14ac:dyDescent="0.2">
      <c r="A91" s="52">
        <v>5.05</v>
      </c>
      <c r="B91" s="47" t="s">
        <v>78</v>
      </c>
      <c r="C91" s="50">
        <v>1</v>
      </c>
      <c r="D91" s="22" t="s">
        <v>46</v>
      </c>
      <c r="E91" s="53"/>
      <c r="F91" s="24"/>
      <c r="G91" s="25"/>
    </row>
    <row r="92" spans="1:7" ht="30" outlineLevel="1" x14ac:dyDescent="0.2">
      <c r="A92" s="52">
        <v>5.0599999999999996</v>
      </c>
      <c r="B92" s="47" t="s">
        <v>76</v>
      </c>
      <c r="C92" s="50">
        <v>22</v>
      </c>
      <c r="D92" s="22" t="s">
        <v>51</v>
      </c>
      <c r="E92" s="53"/>
      <c r="F92" s="24"/>
      <c r="G92" s="25"/>
    </row>
    <row r="93" spans="1:7" ht="15" outlineLevel="1" x14ac:dyDescent="0.2">
      <c r="A93" s="52"/>
      <c r="B93" s="47"/>
      <c r="C93" s="50"/>
      <c r="D93" s="22"/>
      <c r="E93" s="50"/>
      <c r="F93" s="24"/>
      <c r="G93" s="25"/>
    </row>
    <row r="94" spans="1:7" ht="15.75" outlineLevel="1" x14ac:dyDescent="0.2">
      <c r="A94" s="51">
        <v>6</v>
      </c>
      <c r="B94" s="16" t="s">
        <v>82</v>
      </c>
      <c r="C94" s="50"/>
      <c r="D94" s="22"/>
      <c r="E94" s="50"/>
      <c r="F94" s="24"/>
      <c r="G94" s="25"/>
    </row>
    <row r="95" spans="1:7" ht="30" outlineLevel="1" x14ac:dyDescent="0.2">
      <c r="A95" s="52">
        <v>6.01</v>
      </c>
      <c r="B95" s="47" t="s">
        <v>83</v>
      </c>
      <c r="C95" s="50">
        <v>65</v>
      </c>
      <c r="D95" s="22" t="s">
        <v>51</v>
      </c>
      <c r="E95" s="53"/>
      <c r="F95" s="24"/>
      <c r="G95" s="25"/>
    </row>
    <row r="96" spans="1:7" ht="30" outlineLevel="1" x14ac:dyDescent="0.2">
      <c r="A96" s="52">
        <v>6.02</v>
      </c>
      <c r="B96" s="47" t="s">
        <v>84</v>
      </c>
      <c r="C96" s="50">
        <v>48</v>
      </c>
      <c r="D96" s="22" t="s">
        <v>51</v>
      </c>
      <c r="E96" s="53"/>
      <c r="F96" s="24"/>
      <c r="G96" s="25"/>
    </row>
    <row r="97" spans="1:7" ht="30" outlineLevel="1" x14ac:dyDescent="0.2">
      <c r="A97" s="52">
        <v>6.0299999999999994</v>
      </c>
      <c r="B97" s="47" t="s">
        <v>85</v>
      </c>
      <c r="C97" s="50">
        <v>40</v>
      </c>
      <c r="D97" s="22" t="s">
        <v>51</v>
      </c>
      <c r="E97" s="53"/>
      <c r="F97" s="24"/>
      <c r="G97" s="25"/>
    </row>
    <row r="98" spans="1:7" ht="30" outlineLevel="1" x14ac:dyDescent="0.2">
      <c r="A98" s="52">
        <v>6.04</v>
      </c>
      <c r="B98" s="47" t="s">
        <v>86</v>
      </c>
      <c r="C98" s="50">
        <v>25</v>
      </c>
      <c r="D98" s="22" t="s">
        <v>51</v>
      </c>
      <c r="E98" s="53"/>
      <c r="F98" s="24"/>
      <c r="G98" s="25"/>
    </row>
    <row r="99" spans="1:7" ht="15.75" outlineLevel="1" x14ac:dyDescent="0.2">
      <c r="A99" s="51"/>
      <c r="B99" s="47"/>
      <c r="C99" s="50"/>
      <c r="D99" s="17"/>
      <c r="E99" s="50"/>
      <c r="F99" s="24"/>
      <c r="G99" s="25"/>
    </row>
    <row r="100" spans="1:7" ht="15.75" outlineLevel="1" x14ac:dyDescent="0.2">
      <c r="A100" s="51">
        <v>7</v>
      </c>
      <c r="B100" s="16" t="s">
        <v>87</v>
      </c>
      <c r="C100" s="50"/>
      <c r="D100" s="17"/>
      <c r="E100" s="50"/>
      <c r="F100" s="24"/>
      <c r="G100" s="25"/>
    </row>
    <row r="101" spans="1:7" ht="15" outlineLevel="1" x14ac:dyDescent="0.2">
      <c r="A101" s="52">
        <v>7.01</v>
      </c>
      <c r="B101" s="47" t="s">
        <v>88</v>
      </c>
      <c r="C101" s="50">
        <v>6</v>
      </c>
      <c r="D101" s="22" t="s">
        <v>46</v>
      </c>
      <c r="E101" s="53"/>
      <c r="F101" s="24"/>
      <c r="G101" s="25"/>
    </row>
    <row r="102" spans="1:7" ht="15" outlineLevel="1" x14ac:dyDescent="0.2">
      <c r="A102" s="52">
        <v>7.02</v>
      </c>
      <c r="B102" s="47" t="s">
        <v>89</v>
      </c>
      <c r="C102" s="50">
        <v>2</v>
      </c>
      <c r="D102" s="22" t="s">
        <v>46</v>
      </c>
      <c r="E102" s="53"/>
      <c r="F102" s="24"/>
      <c r="G102" s="25"/>
    </row>
    <row r="103" spans="1:7" ht="15" outlineLevel="1" x14ac:dyDescent="0.2">
      <c r="A103" s="52">
        <v>7.0299999999999994</v>
      </c>
      <c r="B103" s="47" t="s">
        <v>81</v>
      </c>
      <c r="C103" s="50">
        <v>2</v>
      </c>
      <c r="D103" s="22" t="s">
        <v>46</v>
      </c>
      <c r="E103" s="53"/>
      <c r="F103" s="24"/>
      <c r="G103" s="25"/>
    </row>
    <row r="104" spans="1:7" ht="30" outlineLevel="1" x14ac:dyDescent="0.2">
      <c r="A104" s="52">
        <v>7.04</v>
      </c>
      <c r="B104" s="47" t="s">
        <v>72</v>
      </c>
      <c r="C104" s="50">
        <v>16</v>
      </c>
      <c r="D104" s="22" t="s">
        <v>46</v>
      </c>
      <c r="E104" s="53"/>
      <c r="F104" s="24"/>
      <c r="G104" s="25"/>
    </row>
    <row r="105" spans="1:7" ht="15" outlineLevel="1" x14ac:dyDescent="0.2">
      <c r="A105" s="52">
        <v>7.05</v>
      </c>
      <c r="B105" s="47" t="s">
        <v>74</v>
      </c>
      <c r="C105" s="50">
        <v>4</v>
      </c>
      <c r="D105" s="22" t="s">
        <v>46</v>
      </c>
      <c r="E105" s="53"/>
      <c r="F105" s="24"/>
      <c r="G105" s="25"/>
    </row>
    <row r="106" spans="1:7" ht="30" outlineLevel="1" x14ac:dyDescent="0.2">
      <c r="A106" s="52">
        <v>7.06</v>
      </c>
      <c r="B106" s="47" t="s">
        <v>90</v>
      </c>
      <c r="C106" s="50">
        <v>520</v>
      </c>
      <c r="D106" s="22" t="s">
        <v>51</v>
      </c>
      <c r="E106" s="53"/>
      <c r="F106" s="24"/>
      <c r="G106" s="25"/>
    </row>
    <row r="107" spans="1:7" ht="15" outlineLevel="1" x14ac:dyDescent="0.2">
      <c r="A107" s="52"/>
      <c r="B107" s="47"/>
      <c r="C107" s="50"/>
      <c r="D107" s="22"/>
      <c r="E107" s="53"/>
      <c r="F107" s="24"/>
      <c r="G107" s="25"/>
    </row>
    <row r="108" spans="1:7" ht="15.75" outlineLevel="1" x14ac:dyDescent="0.2">
      <c r="A108" s="51">
        <v>8</v>
      </c>
      <c r="B108" s="16" t="s">
        <v>91</v>
      </c>
      <c r="C108" s="50"/>
      <c r="D108" s="17"/>
      <c r="E108" s="50"/>
      <c r="F108" s="24"/>
      <c r="G108" s="25"/>
    </row>
    <row r="109" spans="1:7" ht="15" outlineLevel="1" x14ac:dyDescent="0.2">
      <c r="A109" s="52">
        <v>8.01</v>
      </c>
      <c r="B109" s="47" t="s">
        <v>88</v>
      </c>
      <c r="C109" s="50">
        <v>4</v>
      </c>
      <c r="D109" s="22" t="s">
        <v>46</v>
      </c>
      <c r="E109" s="53"/>
      <c r="F109" s="24"/>
      <c r="G109" s="25"/>
    </row>
    <row r="110" spans="1:7" ht="15" outlineLevel="1" x14ac:dyDescent="0.2">
      <c r="A110" s="52">
        <v>8.0299999999999994</v>
      </c>
      <c r="B110" s="47" t="s">
        <v>81</v>
      </c>
      <c r="C110" s="50">
        <v>2</v>
      </c>
      <c r="D110" s="22" t="s">
        <v>46</v>
      </c>
      <c r="E110" s="53"/>
      <c r="F110" s="24"/>
      <c r="G110" s="25"/>
    </row>
    <row r="111" spans="1:7" ht="30" outlineLevel="1" x14ac:dyDescent="0.2">
      <c r="A111" s="52">
        <v>8.0399999999999991</v>
      </c>
      <c r="B111" s="47" t="s">
        <v>72</v>
      </c>
      <c r="C111" s="50">
        <v>10</v>
      </c>
      <c r="D111" s="22" t="s">
        <v>46</v>
      </c>
      <c r="E111" s="53"/>
      <c r="F111" s="24"/>
      <c r="G111" s="25"/>
    </row>
    <row r="112" spans="1:7" ht="15" outlineLevel="1" x14ac:dyDescent="0.2">
      <c r="A112" s="52">
        <v>8.0499999999999989</v>
      </c>
      <c r="B112" s="47" t="s">
        <v>74</v>
      </c>
      <c r="C112" s="50">
        <v>2</v>
      </c>
      <c r="D112" s="22" t="s">
        <v>46</v>
      </c>
      <c r="E112" s="53"/>
      <c r="F112" s="24"/>
      <c r="G112" s="25"/>
    </row>
    <row r="113" spans="1:7" ht="30" outlineLevel="1" x14ac:dyDescent="0.2">
      <c r="A113" s="52">
        <v>8.06</v>
      </c>
      <c r="B113" s="47" t="s">
        <v>90</v>
      </c>
      <c r="C113" s="50">
        <v>131.19999999999999</v>
      </c>
      <c r="D113" s="22" t="s">
        <v>51</v>
      </c>
      <c r="E113" s="53"/>
      <c r="F113" s="24"/>
      <c r="G113" s="25"/>
    </row>
    <row r="114" spans="1:7" ht="15.75" outlineLevel="1" x14ac:dyDescent="0.2">
      <c r="A114" s="51"/>
      <c r="B114" s="43"/>
      <c r="C114" s="50"/>
      <c r="D114" s="17"/>
      <c r="E114" s="50"/>
      <c r="F114" s="24"/>
      <c r="G114" s="25"/>
    </row>
    <row r="115" spans="1:7" ht="15.75" outlineLevel="1" x14ac:dyDescent="0.2">
      <c r="A115" s="51">
        <v>9</v>
      </c>
      <c r="B115" s="16" t="s">
        <v>92</v>
      </c>
      <c r="C115" s="50"/>
      <c r="D115" s="17"/>
      <c r="E115" s="50"/>
      <c r="F115" s="24"/>
      <c r="G115" s="25"/>
    </row>
    <row r="116" spans="1:7" ht="15" outlineLevel="1" x14ac:dyDescent="0.2">
      <c r="A116" s="52">
        <v>9.01</v>
      </c>
      <c r="B116" s="47" t="s">
        <v>93</v>
      </c>
      <c r="C116" s="50">
        <v>19</v>
      </c>
      <c r="D116" s="22" t="s">
        <v>46</v>
      </c>
      <c r="E116" s="53"/>
      <c r="F116" s="24"/>
      <c r="G116" s="25"/>
    </row>
    <row r="117" spans="1:7" ht="15" outlineLevel="1" x14ac:dyDescent="0.2">
      <c r="A117" s="52">
        <v>9.02</v>
      </c>
      <c r="B117" s="47" t="s">
        <v>71</v>
      </c>
      <c r="C117" s="50">
        <v>2</v>
      </c>
      <c r="D117" s="22" t="s">
        <v>46</v>
      </c>
      <c r="E117" s="53"/>
      <c r="F117" s="24"/>
      <c r="G117" s="25"/>
    </row>
    <row r="118" spans="1:7" ht="30" outlineLevel="1" x14ac:dyDescent="0.2">
      <c r="A118" s="52">
        <v>9.0299999999999994</v>
      </c>
      <c r="B118" s="47" t="s">
        <v>72</v>
      </c>
      <c r="C118" s="50">
        <v>15</v>
      </c>
      <c r="D118" s="22" t="s">
        <v>46</v>
      </c>
      <c r="E118" s="53"/>
      <c r="F118" s="24"/>
      <c r="G118" s="25"/>
    </row>
    <row r="119" spans="1:7" ht="15" outlineLevel="1" x14ac:dyDescent="0.2">
      <c r="A119" s="52">
        <v>9.0399999999999991</v>
      </c>
      <c r="B119" s="47" t="s">
        <v>74</v>
      </c>
      <c r="C119" s="50">
        <v>2</v>
      </c>
      <c r="D119" s="22" t="s">
        <v>46</v>
      </c>
      <c r="E119" s="53"/>
      <c r="F119" s="24"/>
      <c r="G119" s="25"/>
    </row>
    <row r="120" spans="1:7" ht="15.75" outlineLevel="1" x14ac:dyDescent="0.2">
      <c r="A120" s="51"/>
      <c r="B120" s="43"/>
      <c r="C120" s="50"/>
      <c r="D120" s="17"/>
      <c r="E120" s="50"/>
      <c r="F120" s="24"/>
      <c r="G120" s="25"/>
    </row>
    <row r="121" spans="1:7" ht="15.75" outlineLevel="1" x14ac:dyDescent="0.2">
      <c r="A121" s="51">
        <v>10</v>
      </c>
      <c r="B121" s="16" t="s">
        <v>94</v>
      </c>
      <c r="C121" s="50"/>
      <c r="D121" s="17"/>
      <c r="E121" s="50"/>
      <c r="F121" s="24"/>
      <c r="G121" s="25"/>
    </row>
    <row r="122" spans="1:7" ht="15" outlineLevel="1" x14ac:dyDescent="0.2">
      <c r="A122" s="52">
        <v>10.01</v>
      </c>
      <c r="B122" s="47" t="s">
        <v>70</v>
      </c>
      <c r="C122" s="50">
        <v>3</v>
      </c>
      <c r="D122" s="22" t="s">
        <v>46</v>
      </c>
      <c r="E122" s="53"/>
      <c r="F122" s="24"/>
      <c r="G122" s="25"/>
    </row>
    <row r="123" spans="1:7" ht="15" outlineLevel="1" x14ac:dyDescent="0.2">
      <c r="A123" s="52">
        <v>10.02</v>
      </c>
      <c r="B123" s="47" t="s">
        <v>89</v>
      </c>
      <c r="C123" s="50">
        <v>1</v>
      </c>
      <c r="D123" s="22" t="s">
        <v>46</v>
      </c>
      <c r="E123" s="53"/>
      <c r="F123" s="24"/>
      <c r="G123" s="25"/>
    </row>
    <row r="124" spans="1:7" ht="15" outlineLevel="1" x14ac:dyDescent="0.2">
      <c r="A124" s="52">
        <v>10.029999999999999</v>
      </c>
      <c r="B124" s="47" t="s">
        <v>95</v>
      </c>
      <c r="C124" s="50">
        <v>4</v>
      </c>
      <c r="D124" s="22" t="s">
        <v>46</v>
      </c>
      <c r="E124" s="53"/>
      <c r="F124" s="24"/>
      <c r="G124" s="25"/>
    </row>
    <row r="125" spans="1:7" ht="15.75" outlineLevel="1" x14ac:dyDescent="0.2">
      <c r="A125" s="51"/>
      <c r="B125" s="43"/>
      <c r="C125" s="50"/>
      <c r="D125" s="17"/>
      <c r="E125" s="50"/>
      <c r="F125" s="24"/>
      <c r="G125" s="25"/>
    </row>
    <row r="126" spans="1:7" ht="15.75" outlineLevel="1" x14ac:dyDescent="0.2">
      <c r="A126" s="51">
        <v>11</v>
      </c>
      <c r="B126" s="16" t="s">
        <v>96</v>
      </c>
      <c r="C126" s="50"/>
      <c r="D126" s="17"/>
      <c r="E126" s="50"/>
      <c r="F126" s="24"/>
      <c r="G126" s="25"/>
    </row>
    <row r="127" spans="1:7" ht="15" outlineLevel="1" x14ac:dyDescent="0.2">
      <c r="A127" s="52">
        <v>11.01</v>
      </c>
      <c r="B127" s="47" t="s">
        <v>97</v>
      </c>
      <c r="C127" s="50">
        <v>9</v>
      </c>
      <c r="D127" s="22" t="s">
        <v>46</v>
      </c>
      <c r="E127" s="53"/>
      <c r="F127" s="24"/>
      <c r="G127" s="25"/>
    </row>
    <row r="128" spans="1:7" ht="15" outlineLevel="1" x14ac:dyDescent="0.2">
      <c r="A128" s="52">
        <v>11.02</v>
      </c>
      <c r="B128" s="47" t="s">
        <v>98</v>
      </c>
      <c r="C128" s="50">
        <v>2</v>
      </c>
      <c r="D128" s="22" t="s">
        <v>46</v>
      </c>
      <c r="E128" s="53"/>
      <c r="F128" s="24"/>
      <c r="G128" s="25"/>
    </row>
    <row r="129" spans="1:7" ht="15" outlineLevel="1" x14ac:dyDescent="0.2">
      <c r="A129" s="52">
        <v>11.03</v>
      </c>
      <c r="B129" s="47" t="s">
        <v>99</v>
      </c>
      <c r="C129" s="50">
        <v>1</v>
      </c>
      <c r="D129" s="22" t="s">
        <v>46</v>
      </c>
      <c r="E129" s="53"/>
      <c r="F129" s="24"/>
      <c r="G129" s="25"/>
    </row>
    <row r="130" spans="1:7" ht="15" outlineLevel="1" x14ac:dyDescent="0.2">
      <c r="A130" s="52">
        <v>11.04</v>
      </c>
      <c r="B130" s="47" t="s">
        <v>100</v>
      </c>
      <c r="C130" s="50">
        <v>4</v>
      </c>
      <c r="D130" s="22" t="s">
        <v>46</v>
      </c>
      <c r="E130" s="53"/>
      <c r="F130" s="24"/>
      <c r="G130" s="25"/>
    </row>
    <row r="131" spans="1:7" ht="15" outlineLevel="1" x14ac:dyDescent="0.2">
      <c r="A131" s="52">
        <v>11.049999999999999</v>
      </c>
      <c r="B131" s="47" t="s">
        <v>101</v>
      </c>
      <c r="C131" s="50">
        <v>1</v>
      </c>
      <c r="D131" s="22" t="s">
        <v>46</v>
      </c>
      <c r="E131" s="53"/>
      <c r="F131" s="24"/>
      <c r="G131" s="25"/>
    </row>
    <row r="132" spans="1:7" ht="30" outlineLevel="1" x14ac:dyDescent="0.2">
      <c r="A132" s="52">
        <v>11.06</v>
      </c>
      <c r="B132" s="47" t="s">
        <v>102</v>
      </c>
      <c r="C132" s="50">
        <v>2</v>
      </c>
      <c r="D132" s="22" t="s">
        <v>46</v>
      </c>
      <c r="E132" s="53"/>
      <c r="F132" s="24"/>
      <c r="G132" s="25"/>
    </row>
    <row r="133" spans="1:7" ht="15" outlineLevel="1" x14ac:dyDescent="0.2">
      <c r="A133" s="52">
        <v>11.02</v>
      </c>
      <c r="B133" s="47" t="s">
        <v>103</v>
      </c>
      <c r="C133" s="50">
        <v>26</v>
      </c>
      <c r="D133" s="22" t="s">
        <v>46</v>
      </c>
      <c r="E133" s="53"/>
      <c r="F133" s="24"/>
      <c r="G133" s="25"/>
    </row>
    <row r="134" spans="1:7" ht="15" outlineLevel="1" x14ac:dyDescent="0.2">
      <c r="A134" s="52">
        <v>11.03</v>
      </c>
      <c r="B134" s="47" t="s">
        <v>99</v>
      </c>
      <c r="C134" s="50">
        <v>1</v>
      </c>
      <c r="D134" s="22" t="s">
        <v>46</v>
      </c>
      <c r="E134" s="53"/>
      <c r="F134" s="24"/>
      <c r="G134" s="25"/>
    </row>
    <row r="135" spans="1:7" ht="15" outlineLevel="1" x14ac:dyDescent="0.2">
      <c r="A135" s="52">
        <v>11.04</v>
      </c>
      <c r="B135" s="47" t="s">
        <v>89</v>
      </c>
      <c r="C135" s="50">
        <v>2</v>
      </c>
      <c r="D135" s="22" t="s">
        <v>46</v>
      </c>
      <c r="E135" s="53"/>
      <c r="F135" s="24"/>
      <c r="G135" s="25"/>
    </row>
    <row r="136" spans="1:7" ht="30" outlineLevel="1" x14ac:dyDescent="0.2">
      <c r="A136" s="52">
        <v>11.06</v>
      </c>
      <c r="B136" s="47" t="s">
        <v>104</v>
      </c>
      <c r="C136" s="50">
        <v>8</v>
      </c>
      <c r="D136" s="22" t="s">
        <v>46</v>
      </c>
      <c r="E136" s="53"/>
      <c r="F136" s="24"/>
      <c r="G136" s="25"/>
    </row>
    <row r="137" spans="1:7" ht="15.75" outlineLevel="1" x14ac:dyDescent="0.2">
      <c r="A137" s="51"/>
      <c r="B137" s="43"/>
      <c r="C137" s="50"/>
      <c r="D137" s="17"/>
      <c r="E137" s="50"/>
      <c r="F137" s="24"/>
      <c r="G137" s="25"/>
    </row>
    <row r="138" spans="1:7" ht="15.75" outlineLevel="1" x14ac:dyDescent="0.2">
      <c r="A138" s="51">
        <v>12</v>
      </c>
      <c r="B138" s="16" t="s">
        <v>105</v>
      </c>
      <c r="C138" s="50"/>
      <c r="D138" s="17"/>
      <c r="E138" s="50"/>
      <c r="F138" s="24"/>
      <c r="G138" s="25"/>
    </row>
    <row r="139" spans="1:7" ht="15" outlineLevel="1" x14ac:dyDescent="0.2">
      <c r="A139" s="52">
        <v>12.01</v>
      </c>
      <c r="B139" s="47" t="s">
        <v>93</v>
      </c>
      <c r="C139" s="50">
        <v>19</v>
      </c>
      <c r="D139" s="22" t="s">
        <v>46</v>
      </c>
      <c r="E139" s="53"/>
      <c r="F139" s="24"/>
      <c r="G139" s="25"/>
    </row>
    <row r="140" spans="1:7" ht="15" outlineLevel="1" x14ac:dyDescent="0.2">
      <c r="A140" s="52">
        <v>12.02</v>
      </c>
      <c r="B140" s="47" t="s">
        <v>95</v>
      </c>
      <c r="C140" s="50">
        <v>4</v>
      </c>
      <c r="D140" s="22" t="s">
        <v>46</v>
      </c>
      <c r="E140" s="53"/>
      <c r="F140" s="24"/>
      <c r="G140" s="25"/>
    </row>
    <row r="141" spans="1:7" ht="15" outlineLevel="1" x14ac:dyDescent="0.2">
      <c r="A141" s="52">
        <v>12.03</v>
      </c>
      <c r="B141" s="47" t="s">
        <v>89</v>
      </c>
      <c r="C141" s="50">
        <v>1</v>
      </c>
      <c r="D141" s="22" t="s">
        <v>46</v>
      </c>
      <c r="E141" s="53"/>
      <c r="F141" s="24"/>
      <c r="G141" s="25"/>
    </row>
    <row r="142" spans="1:7" ht="15" outlineLevel="1" x14ac:dyDescent="0.2">
      <c r="A142" s="52">
        <v>12.04</v>
      </c>
      <c r="B142" s="47" t="s">
        <v>81</v>
      </c>
      <c r="C142" s="50">
        <v>4</v>
      </c>
      <c r="D142" s="22" t="s">
        <v>46</v>
      </c>
      <c r="E142" s="53"/>
      <c r="F142" s="24"/>
      <c r="G142" s="25"/>
    </row>
    <row r="143" spans="1:7" ht="30" outlineLevel="1" x14ac:dyDescent="0.2">
      <c r="A143" s="52">
        <v>12.049999999999999</v>
      </c>
      <c r="B143" s="47" t="s">
        <v>72</v>
      </c>
      <c r="C143" s="50">
        <v>2</v>
      </c>
      <c r="D143" s="22" t="s">
        <v>46</v>
      </c>
      <c r="E143" s="53"/>
      <c r="F143" s="24"/>
      <c r="G143" s="25"/>
    </row>
    <row r="144" spans="1:7" ht="15" outlineLevel="1" x14ac:dyDescent="0.2">
      <c r="A144" s="52">
        <v>12.06</v>
      </c>
      <c r="B144" s="47" t="s">
        <v>74</v>
      </c>
      <c r="C144" s="50">
        <v>2</v>
      </c>
      <c r="D144" s="22" t="s">
        <v>46</v>
      </c>
      <c r="E144" s="53"/>
      <c r="F144" s="24"/>
      <c r="G144" s="25"/>
    </row>
    <row r="145" spans="1:7" ht="15.75" outlineLevel="1" x14ac:dyDescent="0.2">
      <c r="A145" s="51"/>
      <c r="B145" s="43"/>
      <c r="C145" s="50"/>
      <c r="D145" s="17"/>
      <c r="E145" s="50"/>
      <c r="F145" s="24"/>
      <c r="G145" s="25"/>
    </row>
    <row r="146" spans="1:7" ht="15.75" outlineLevel="1" x14ac:dyDescent="0.2">
      <c r="A146" s="51">
        <v>13</v>
      </c>
      <c r="B146" s="16" t="s">
        <v>106</v>
      </c>
      <c r="C146" s="50"/>
      <c r="D146" s="17"/>
      <c r="E146" s="50"/>
      <c r="F146" s="24"/>
      <c r="G146" s="25"/>
    </row>
    <row r="147" spans="1:7" ht="15" outlineLevel="1" x14ac:dyDescent="0.2">
      <c r="A147" s="52">
        <v>13.01</v>
      </c>
      <c r="B147" s="47" t="s">
        <v>107</v>
      </c>
      <c r="C147" s="50">
        <v>26</v>
      </c>
      <c r="D147" s="22" t="s">
        <v>46</v>
      </c>
      <c r="E147" s="53"/>
      <c r="F147" s="24"/>
      <c r="G147" s="25"/>
    </row>
    <row r="148" spans="1:7" ht="15" outlineLevel="1" x14ac:dyDescent="0.2">
      <c r="A148" s="52">
        <v>13.02</v>
      </c>
      <c r="B148" s="47" t="s">
        <v>108</v>
      </c>
      <c r="C148" s="50">
        <v>48</v>
      </c>
      <c r="D148" s="22" t="s">
        <v>46</v>
      </c>
      <c r="E148" s="53"/>
      <c r="F148" s="24"/>
      <c r="G148" s="25"/>
    </row>
    <row r="149" spans="1:7" ht="15" outlineLevel="1" x14ac:dyDescent="0.2">
      <c r="A149" s="52">
        <v>13.03</v>
      </c>
      <c r="B149" s="47" t="s">
        <v>88</v>
      </c>
      <c r="C149" s="50">
        <v>74</v>
      </c>
      <c r="D149" s="22" t="s">
        <v>46</v>
      </c>
      <c r="E149" s="53"/>
      <c r="F149" s="24"/>
      <c r="G149" s="25"/>
    </row>
    <row r="150" spans="1:7" ht="15" outlineLevel="1" x14ac:dyDescent="0.2">
      <c r="A150" s="52">
        <v>13.04</v>
      </c>
      <c r="B150" s="47" t="s">
        <v>93</v>
      </c>
      <c r="C150" s="50">
        <v>2</v>
      </c>
      <c r="D150" s="22" t="s">
        <v>46</v>
      </c>
      <c r="E150" s="53"/>
      <c r="F150" s="24"/>
      <c r="G150" s="25"/>
    </row>
    <row r="151" spans="1:7" ht="15" outlineLevel="1" x14ac:dyDescent="0.2">
      <c r="A151" s="52">
        <v>13.049999999999999</v>
      </c>
      <c r="B151" s="47" t="s">
        <v>109</v>
      </c>
      <c r="C151" s="50">
        <v>3000</v>
      </c>
      <c r="D151" s="22" t="s">
        <v>51</v>
      </c>
      <c r="E151" s="53"/>
      <c r="F151" s="24"/>
      <c r="G151" s="25"/>
    </row>
    <row r="152" spans="1:7" ht="15" outlineLevel="1" x14ac:dyDescent="0.2">
      <c r="A152" s="52">
        <v>13.06</v>
      </c>
      <c r="B152" s="47" t="s">
        <v>110</v>
      </c>
      <c r="C152" s="50">
        <v>750</v>
      </c>
      <c r="D152" s="22" t="s">
        <v>51</v>
      </c>
      <c r="E152" s="53"/>
      <c r="F152" s="24"/>
      <c r="G152" s="25"/>
    </row>
    <row r="153" spans="1:7" ht="15" outlineLevel="1" x14ac:dyDescent="0.2">
      <c r="A153" s="52">
        <v>13.07</v>
      </c>
      <c r="B153" s="47" t="s">
        <v>111</v>
      </c>
      <c r="C153" s="50">
        <v>25</v>
      </c>
      <c r="D153" s="22" t="s">
        <v>46</v>
      </c>
      <c r="E153" s="53"/>
      <c r="F153" s="24"/>
      <c r="G153" s="25"/>
    </row>
    <row r="154" spans="1:7" ht="15" outlineLevel="1" x14ac:dyDescent="0.2">
      <c r="A154" s="52">
        <v>13.08</v>
      </c>
      <c r="B154" s="47" t="s">
        <v>112</v>
      </c>
      <c r="C154" s="50">
        <v>30</v>
      </c>
      <c r="D154" s="22" t="s">
        <v>46</v>
      </c>
      <c r="E154" s="53"/>
      <c r="F154" s="24"/>
      <c r="G154" s="25"/>
    </row>
    <row r="155" spans="1:7" ht="15" outlineLevel="1" x14ac:dyDescent="0.2">
      <c r="A155" s="52">
        <v>13.09</v>
      </c>
      <c r="B155" s="47" t="s">
        <v>113</v>
      </c>
      <c r="C155" s="50">
        <v>12</v>
      </c>
      <c r="D155" s="22" t="s">
        <v>46</v>
      </c>
      <c r="E155" s="54"/>
      <c r="F155" s="24"/>
      <c r="G155" s="25"/>
    </row>
    <row r="156" spans="1:7" ht="15" outlineLevel="1" x14ac:dyDescent="0.2">
      <c r="A156" s="52">
        <v>13.1</v>
      </c>
      <c r="B156" s="47" t="s">
        <v>114</v>
      </c>
      <c r="C156" s="50">
        <v>45</v>
      </c>
      <c r="D156" s="22" t="s">
        <v>46</v>
      </c>
      <c r="E156" s="53"/>
      <c r="F156" s="24"/>
      <c r="G156" s="25"/>
    </row>
    <row r="157" spans="1:7" ht="15" outlineLevel="1" x14ac:dyDescent="0.2">
      <c r="A157" s="52">
        <v>13.11</v>
      </c>
      <c r="B157" s="47" t="s">
        <v>115</v>
      </c>
      <c r="C157" s="50">
        <v>20</v>
      </c>
      <c r="D157" s="22" t="s">
        <v>46</v>
      </c>
      <c r="E157" s="53"/>
      <c r="F157" s="24"/>
      <c r="G157" s="25"/>
    </row>
    <row r="158" spans="1:7" ht="15" outlineLevel="1" x14ac:dyDescent="0.2">
      <c r="A158" s="52">
        <v>13.12</v>
      </c>
      <c r="B158" s="47" t="s">
        <v>116</v>
      </c>
      <c r="C158" s="50">
        <v>42</v>
      </c>
      <c r="D158" s="22" t="s">
        <v>46</v>
      </c>
      <c r="E158" s="54"/>
      <c r="F158" s="24"/>
      <c r="G158" s="25"/>
    </row>
    <row r="159" spans="1:7" ht="15" outlineLevel="1" x14ac:dyDescent="0.2">
      <c r="A159" s="52">
        <v>13.129999999999999</v>
      </c>
      <c r="B159" s="47" t="s">
        <v>117</v>
      </c>
      <c r="C159" s="50">
        <v>4</v>
      </c>
      <c r="D159" s="22" t="s">
        <v>46</v>
      </c>
      <c r="E159" s="54"/>
      <c r="F159" s="24"/>
      <c r="G159" s="25"/>
    </row>
    <row r="160" spans="1:7" ht="15" outlineLevel="1" x14ac:dyDescent="0.2">
      <c r="A160" s="52">
        <v>13.14</v>
      </c>
      <c r="B160" s="47" t="s">
        <v>118</v>
      </c>
      <c r="C160" s="50">
        <v>6</v>
      </c>
      <c r="D160" s="22" t="s">
        <v>46</v>
      </c>
      <c r="E160" s="54"/>
      <c r="F160" s="24"/>
      <c r="G160" s="25"/>
    </row>
    <row r="161" spans="1:7" ht="15" outlineLevel="1" x14ac:dyDescent="0.2">
      <c r="A161" s="52">
        <v>13.15</v>
      </c>
      <c r="B161" s="47" t="s">
        <v>119</v>
      </c>
      <c r="C161" s="50">
        <v>1</v>
      </c>
      <c r="D161" s="22" t="s">
        <v>120</v>
      </c>
      <c r="E161" s="54"/>
      <c r="F161" s="24"/>
      <c r="G161" s="25"/>
    </row>
    <row r="162" spans="1:7" ht="15" outlineLevel="1" x14ac:dyDescent="0.2">
      <c r="A162" s="52">
        <v>13.16</v>
      </c>
      <c r="B162" s="47" t="s">
        <v>121</v>
      </c>
      <c r="C162" s="50">
        <v>1</v>
      </c>
      <c r="D162" s="22" t="s">
        <v>16</v>
      </c>
      <c r="E162" s="54"/>
      <c r="F162" s="24"/>
      <c r="G162" s="25"/>
    </row>
    <row r="163" spans="1:7" ht="15" outlineLevel="1" x14ac:dyDescent="0.2">
      <c r="A163" s="52">
        <v>13.17</v>
      </c>
      <c r="B163" s="47" t="s">
        <v>122</v>
      </c>
      <c r="C163" s="50">
        <v>1</v>
      </c>
      <c r="D163" s="22" t="s">
        <v>120</v>
      </c>
      <c r="E163" s="54"/>
      <c r="F163" s="24"/>
      <c r="G163" s="25"/>
    </row>
    <row r="164" spans="1:7" ht="60" outlineLevel="1" x14ac:dyDescent="0.2">
      <c r="A164" s="52">
        <v>13.18</v>
      </c>
      <c r="B164" s="47" t="s">
        <v>123</v>
      </c>
      <c r="C164" s="50">
        <v>1</v>
      </c>
      <c r="D164" s="22" t="s">
        <v>120</v>
      </c>
      <c r="E164" s="54"/>
      <c r="F164" s="24"/>
      <c r="G164" s="25"/>
    </row>
    <row r="165" spans="1:7" ht="15" outlineLevel="1" x14ac:dyDescent="0.2">
      <c r="A165" s="52"/>
      <c r="B165" s="47"/>
      <c r="C165" s="50"/>
      <c r="D165" s="22"/>
      <c r="E165" s="50"/>
      <c r="F165" s="24"/>
      <c r="G165" s="25"/>
    </row>
    <row r="166" spans="1:7" ht="15.75" outlineLevel="1" x14ac:dyDescent="0.2">
      <c r="A166" s="51">
        <v>14</v>
      </c>
      <c r="B166" s="16" t="s">
        <v>124</v>
      </c>
      <c r="C166" s="50"/>
      <c r="D166" s="22"/>
      <c r="E166" s="50"/>
      <c r="F166" s="24"/>
      <c r="G166" s="25"/>
    </row>
    <row r="167" spans="1:7" ht="30" outlineLevel="1" x14ac:dyDescent="0.2">
      <c r="A167" s="52">
        <v>14.01</v>
      </c>
      <c r="B167" s="47" t="s">
        <v>125</v>
      </c>
      <c r="C167" s="50">
        <v>7</v>
      </c>
      <c r="D167" s="22" t="s">
        <v>46</v>
      </c>
      <c r="E167" s="53"/>
      <c r="F167" s="24"/>
      <c r="G167" s="25"/>
    </row>
    <row r="168" spans="1:7" ht="15" outlineLevel="1" x14ac:dyDescent="0.2">
      <c r="A168" s="52">
        <v>14.02</v>
      </c>
      <c r="B168" s="47" t="s">
        <v>126</v>
      </c>
      <c r="C168" s="50">
        <v>7</v>
      </c>
      <c r="D168" s="22" t="s">
        <v>46</v>
      </c>
      <c r="E168" s="53"/>
      <c r="F168" s="24"/>
      <c r="G168" s="25"/>
    </row>
    <row r="169" spans="1:7" ht="15" outlineLevel="1" x14ac:dyDescent="0.2">
      <c r="A169" s="52"/>
      <c r="B169" s="43"/>
      <c r="C169" s="50"/>
      <c r="D169" s="22"/>
      <c r="E169" s="50"/>
      <c r="F169" s="24"/>
      <c r="G169" s="25"/>
    </row>
    <row r="170" spans="1:7" ht="15.75" outlineLevel="1" x14ac:dyDescent="0.2">
      <c r="A170" s="51">
        <v>15</v>
      </c>
      <c r="B170" s="16" t="s">
        <v>127</v>
      </c>
      <c r="C170" s="50"/>
      <c r="D170" s="22"/>
      <c r="E170" s="50"/>
      <c r="F170" s="24"/>
      <c r="G170" s="25"/>
    </row>
    <row r="171" spans="1:7" ht="60" outlineLevel="1" x14ac:dyDescent="0.2">
      <c r="A171" s="52">
        <v>15.01</v>
      </c>
      <c r="B171" s="47" t="s">
        <v>128</v>
      </c>
      <c r="C171" s="50">
        <v>1</v>
      </c>
      <c r="D171" s="22" t="s">
        <v>46</v>
      </c>
      <c r="E171" s="53"/>
      <c r="F171" s="24"/>
      <c r="G171" s="25"/>
    </row>
    <row r="172" spans="1:7" ht="45" outlineLevel="1" x14ac:dyDescent="0.2">
      <c r="A172" s="52">
        <v>15.01</v>
      </c>
      <c r="B172" s="47" t="s">
        <v>129</v>
      </c>
      <c r="C172" s="50">
        <v>1</v>
      </c>
      <c r="D172" s="22" t="s">
        <v>46</v>
      </c>
      <c r="E172" s="53"/>
      <c r="F172" s="24"/>
      <c r="G172" s="25"/>
    </row>
    <row r="173" spans="1:7" ht="30" outlineLevel="1" x14ac:dyDescent="0.2">
      <c r="A173" s="52">
        <v>15.01</v>
      </c>
      <c r="B173" s="47" t="s">
        <v>130</v>
      </c>
      <c r="C173" s="50">
        <v>1</v>
      </c>
      <c r="D173" s="22" t="s">
        <v>46</v>
      </c>
      <c r="E173" s="53"/>
      <c r="F173" s="24"/>
      <c r="G173" s="25"/>
    </row>
    <row r="174" spans="1:7" ht="45" outlineLevel="1" x14ac:dyDescent="0.2">
      <c r="A174" s="52">
        <v>15.01</v>
      </c>
      <c r="B174" s="47" t="s">
        <v>131</v>
      </c>
      <c r="C174" s="50">
        <v>1</v>
      </c>
      <c r="D174" s="22" t="s">
        <v>46</v>
      </c>
      <c r="E174" s="53"/>
      <c r="F174" s="24"/>
      <c r="G174" s="25"/>
    </row>
    <row r="175" spans="1:7" ht="60" outlineLevel="1" x14ac:dyDescent="0.2">
      <c r="A175" s="52">
        <v>15.01</v>
      </c>
      <c r="B175" s="47" t="s">
        <v>132</v>
      </c>
      <c r="C175" s="50">
        <v>1</v>
      </c>
      <c r="D175" s="22" t="s">
        <v>46</v>
      </c>
      <c r="E175" s="53"/>
      <c r="F175" s="24"/>
      <c r="G175" s="25"/>
    </row>
    <row r="176" spans="1:7" ht="15" outlineLevel="1" x14ac:dyDescent="0.2">
      <c r="A176" s="52"/>
      <c r="B176" s="43"/>
      <c r="C176" s="50"/>
      <c r="D176" s="22"/>
      <c r="E176" s="50"/>
      <c r="F176" s="24"/>
      <c r="G176" s="25"/>
    </row>
    <row r="177" spans="1:7" ht="15.75" outlineLevel="1" x14ac:dyDescent="0.2">
      <c r="A177" s="51">
        <v>16</v>
      </c>
      <c r="B177" s="16" t="s">
        <v>133</v>
      </c>
      <c r="C177" s="50"/>
      <c r="D177" s="22"/>
      <c r="E177" s="50"/>
      <c r="F177" s="24"/>
      <c r="G177" s="25"/>
    </row>
    <row r="178" spans="1:7" ht="30" outlineLevel="1" x14ac:dyDescent="0.2">
      <c r="A178" s="52">
        <v>16.010000000000002</v>
      </c>
      <c r="B178" s="47" t="s">
        <v>134</v>
      </c>
      <c r="C178" s="50">
        <v>10</v>
      </c>
      <c r="D178" s="22" t="s">
        <v>51</v>
      </c>
      <c r="E178" s="53"/>
      <c r="F178" s="24"/>
      <c r="G178" s="25"/>
    </row>
    <row r="179" spans="1:7" ht="30" outlineLevel="1" x14ac:dyDescent="0.2">
      <c r="A179" s="52">
        <v>16.020000000000003</v>
      </c>
      <c r="B179" s="47" t="s">
        <v>135</v>
      </c>
      <c r="C179" s="50">
        <v>10</v>
      </c>
      <c r="D179" s="22" t="s">
        <v>51</v>
      </c>
      <c r="E179" s="53"/>
      <c r="F179" s="24"/>
      <c r="G179" s="25"/>
    </row>
    <row r="180" spans="1:7" ht="30" outlineLevel="1" x14ac:dyDescent="0.2">
      <c r="A180" s="52">
        <v>16.03</v>
      </c>
      <c r="B180" s="47" t="s">
        <v>136</v>
      </c>
      <c r="C180" s="50">
        <v>195</v>
      </c>
      <c r="D180" s="22" t="s">
        <v>51</v>
      </c>
      <c r="E180" s="53"/>
      <c r="F180" s="24"/>
      <c r="G180" s="25"/>
    </row>
    <row r="181" spans="1:7" ht="30" outlineLevel="1" x14ac:dyDescent="0.2">
      <c r="A181" s="52">
        <v>16.040000000000003</v>
      </c>
      <c r="B181" s="47" t="s">
        <v>137</v>
      </c>
      <c r="C181" s="50">
        <v>10</v>
      </c>
      <c r="D181" s="22" t="s">
        <v>51</v>
      </c>
      <c r="E181" s="53"/>
      <c r="F181" s="24"/>
      <c r="G181" s="25"/>
    </row>
    <row r="182" spans="1:7" ht="45" outlineLevel="1" x14ac:dyDescent="0.2">
      <c r="A182" s="52">
        <v>16.05</v>
      </c>
      <c r="B182" s="47" t="s">
        <v>138</v>
      </c>
      <c r="C182" s="50">
        <v>15</v>
      </c>
      <c r="D182" s="22" t="s">
        <v>51</v>
      </c>
      <c r="E182" s="53"/>
      <c r="F182" s="24"/>
      <c r="G182" s="25"/>
    </row>
    <row r="183" spans="1:7" ht="30" outlineLevel="1" x14ac:dyDescent="0.2">
      <c r="A183" s="52">
        <v>16.060000000000002</v>
      </c>
      <c r="B183" s="47" t="s">
        <v>139</v>
      </c>
      <c r="C183" s="50">
        <v>150</v>
      </c>
      <c r="D183" s="22" t="s">
        <v>51</v>
      </c>
      <c r="E183" s="53"/>
      <c r="F183" s="24"/>
      <c r="G183" s="25"/>
    </row>
    <row r="184" spans="1:7" ht="30" outlineLevel="1" x14ac:dyDescent="0.2">
      <c r="A184" s="52">
        <v>16.07</v>
      </c>
      <c r="B184" s="47" t="s">
        <v>140</v>
      </c>
      <c r="C184" s="50">
        <v>125</v>
      </c>
      <c r="D184" s="22" t="s">
        <v>51</v>
      </c>
      <c r="E184" s="53"/>
      <c r="F184" s="24"/>
      <c r="G184" s="25"/>
    </row>
    <row r="185" spans="1:7" ht="15" outlineLevel="1" x14ac:dyDescent="0.2">
      <c r="A185" s="52"/>
      <c r="B185" s="43"/>
      <c r="C185" s="50"/>
      <c r="D185" s="22"/>
      <c r="E185" s="50"/>
      <c r="F185" s="24"/>
      <c r="G185" s="25"/>
    </row>
    <row r="186" spans="1:7" ht="15.75" outlineLevel="1" x14ac:dyDescent="0.2">
      <c r="A186" s="51">
        <v>17</v>
      </c>
      <c r="B186" s="16" t="s">
        <v>141</v>
      </c>
      <c r="C186" s="50"/>
      <c r="D186" s="22"/>
      <c r="E186" s="50"/>
      <c r="F186" s="24"/>
      <c r="G186" s="25"/>
    </row>
    <row r="187" spans="1:7" ht="30" outlineLevel="1" x14ac:dyDescent="0.2">
      <c r="A187" s="52">
        <v>17.010000000000002</v>
      </c>
      <c r="B187" s="47" t="s">
        <v>142</v>
      </c>
      <c r="C187" s="50">
        <v>4</v>
      </c>
      <c r="D187" s="22" t="s">
        <v>46</v>
      </c>
      <c r="E187" s="53"/>
      <c r="F187" s="24"/>
      <c r="G187" s="25"/>
    </row>
    <row r="188" spans="1:7" ht="15" outlineLevel="1" x14ac:dyDescent="0.2">
      <c r="A188" s="52"/>
      <c r="B188" s="43"/>
      <c r="C188" s="50"/>
      <c r="D188" s="22"/>
      <c r="E188" s="50"/>
      <c r="F188" s="24"/>
      <c r="G188" s="25"/>
    </row>
    <row r="189" spans="1:7" ht="15.75" outlineLevel="1" x14ac:dyDescent="0.2">
      <c r="A189" s="51">
        <v>18</v>
      </c>
      <c r="B189" s="16" t="s">
        <v>143</v>
      </c>
      <c r="C189" s="50"/>
      <c r="D189" s="22"/>
      <c r="E189" s="50"/>
      <c r="F189" s="24"/>
      <c r="G189" s="25"/>
    </row>
    <row r="190" spans="1:7" ht="15.75" outlineLevel="1" x14ac:dyDescent="0.2">
      <c r="A190" s="51"/>
      <c r="B190" s="16"/>
      <c r="C190" s="50"/>
      <c r="D190" s="22"/>
      <c r="E190" s="50"/>
      <c r="F190" s="24"/>
      <c r="G190" s="25"/>
    </row>
    <row r="191" spans="1:7" ht="15.75" outlineLevel="1" x14ac:dyDescent="0.2">
      <c r="A191" s="51">
        <v>18.100000000000001</v>
      </c>
      <c r="B191" s="16" t="s">
        <v>144</v>
      </c>
      <c r="C191" s="50"/>
      <c r="D191" s="22"/>
      <c r="E191" s="50"/>
      <c r="F191" s="24"/>
      <c r="G191" s="25"/>
    </row>
    <row r="192" spans="1:7" ht="15" outlineLevel="1" x14ac:dyDescent="0.2">
      <c r="A192" s="19">
        <f>+A191+0.01</f>
        <v>18.110000000000003</v>
      </c>
      <c r="B192" s="47" t="s">
        <v>114</v>
      </c>
      <c r="C192" s="50">
        <v>8</v>
      </c>
      <c r="D192" s="22" t="s">
        <v>46</v>
      </c>
      <c r="E192" s="53"/>
      <c r="F192" s="24"/>
      <c r="G192" s="25"/>
    </row>
    <row r="193" spans="1:7" ht="15" outlineLevel="1" x14ac:dyDescent="0.2">
      <c r="A193" s="19">
        <f t="shared" ref="A193:A200" si="4">+A192+0.01</f>
        <v>18.120000000000005</v>
      </c>
      <c r="B193" s="47" t="s">
        <v>115</v>
      </c>
      <c r="C193" s="50">
        <v>8</v>
      </c>
      <c r="D193" s="22" t="s">
        <v>46</v>
      </c>
      <c r="E193" s="53"/>
      <c r="F193" s="24"/>
      <c r="G193" s="25"/>
    </row>
    <row r="194" spans="1:7" ht="15" outlineLevel="1" x14ac:dyDescent="0.2">
      <c r="A194" s="19">
        <f t="shared" si="4"/>
        <v>18.130000000000006</v>
      </c>
      <c r="B194" s="47" t="s">
        <v>116</v>
      </c>
      <c r="C194" s="50">
        <v>6</v>
      </c>
      <c r="D194" s="22" t="s">
        <v>46</v>
      </c>
      <c r="E194" s="54"/>
      <c r="F194" s="24"/>
      <c r="G194" s="25"/>
    </row>
    <row r="195" spans="1:7" ht="15" outlineLevel="1" x14ac:dyDescent="0.2">
      <c r="A195" s="19">
        <f t="shared" si="4"/>
        <v>18.140000000000008</v>
      </c>
      <c r="B195" s="47" t="s">
        <v>145</v>
      </c>
      <c r="C195" s="50">
        <v>2</v>
      </c>
      <c r="D195" s="22" t="s">
        <v>46</v>
      </c>
      <c r="E195" s="54"/>
      <c r="F195" s="24"/>
      <c r="G195" s="25"/>
    </row>
    <row r="196" spans="1:7" ht="15" outlineLevel="1" x14ac:dyDescent="0.2">
      <c r="A196" s="19">
        <f t="shared" si="4"/>
        <v>18.150000000000009</v>
      </c>
      <c r="B196" s="47" t="s">
        <v>146</v>
      </c>
      <c r="C196" s="50">
        <v>15</v>
      </c>
      <c r="D196" s="22" t="s">
        <v>46</v>
      </c>
      <c r="E196" s="54"/>
      <c r="F196" s="24"/>
      <c r="G196" s="25"/>
    </row>
    <row r="197" spans="1:7" ht="15" outlineLevel="1" x14ac:dyDescent="0.2">
      <c r="A197" s="19">
        <f t="shared" si="4"/>
        <v>18.160000000000011</v>
      </c>
      <c r="B197" s="47" t="s">
        <v>147</v>
      </c>
      <c r="C197" s="50">
        <v>6</v>
      </c>
      <c r="D197" s="22" t="s">
        <v>46</v>
      </c>
      <c r="E197" s="54"/>
      <c r="F197" s="24"/>
      <c r="G197" s="25"/>
    </row>
    <row r="198" spans="1:7" ht="15" outlineLevel="1" x14ac:dyDescent="0.2">
      <c r="A198" s="19">
        <f t="shared" si="4"/>
        <v>18.170000000000012</v>
      </c>
      <c r="B198" s="47" t="s">
        <v>148</v>
      </c>
      <c r="C198" s="50">
        <v>4</v>
      </c>
      <c r="D198" s="22" t="s">
        <v>46</v>
      </c>
      <c r="E198" s="54"/>
      <c r="F198" s="24"/>
      <c r="G198" s="25"/>
    </row>
    <row r="199" spans="1:7" ht="15" outlineLevel="1" x14ac:dyDescent="0.2">
      <c r="A199" s="19">
        <f t="shared" si="4"/>
        <v>18.180000000000014</v>
      </c>
      <c r="B199" s="47" t="s">
        <v>119</v>
      </c>
      <c r="C199" s="50">
        <v>1</v>
      </c>
      <c r="D199" s="22" t="s">
        <v>120</v>
      </c>
      <c r="E199" s="50"/>
      <c r="F199" s="24"/>
      <c r="G199" s="25"/>
    </row>
    <row r="200" spans="1:7" ht="15" outlineLevel="1" x14ac:dyDescent="0.2">
      <c r="A200" s="19">
        <f t="shared" si="4"/>
        <v>18.190000000000015</v>
      </c>
      <c r="B200" s="47" t="s">
        <v>68</v>
      </c>
      <c r="C200" s="50">
        <v>1</v>
      </c>
      <c r="D200" s="22" t="s">
        <v>120</v>
      </c>
      <c r="E200" s="50"/>
      <c r="F200" s="24"/>
      <c r="G200" s="25"/>
    </row>
    <row r="201" spans="1:7" ht="15" outlineLevel="1" x14ac:dyDescent="0.2">
      <c r="A201" s="52"/>
      <c r="B201" s="47"/>
      <c r="C201" s="50"/>
      <c r="D201" s="22"/>
      <c r="E201" s="50"/>
      <c r="F201" s="24"/>
      <c r="G201" s="25"/>
    </row>
    <row r="202" spans="1:7" ht="15.75" outlineLevel="1" x14ac:dyDescent="0.2">
      <c r="A202" s="51">
        <v>18.2</v>
      </c>
      <c r="B202" s="16" t="s">
        <v>149</v>
      </c>
      <c r="C202" s="50"/>
      <c r="D202" s="22"/>
      <c r="E202" s="50"/>
      <c r="F202" s="24"/>
      <c r="G202" s="25"/>
    </row>
    <row r="203" spans="1:7" ht="15" outlineLevel="1" x14ac:dyDescent="0.2">
      <c r="A203" s="19">
        <f>+A202+0.01</f>
        <v>18.21</v>
      </c>
      <c r="B203" s="47" t="s">
        <v>114</v>
      </c>
      <c r="C203" s="50">
        <v>6</v>
      </c>
      <c r="D203" s="22" t="s">
        <v>46</v>
      </c>
      <c r="E203" s="53"/>
      <c r="F203" s="24"/>
      <c r="G203" s="25"/>
    </row>
    <row r="204" spans="1:7" ht="15" outlineLevel="1" x14ac:dyDescent="0.2">
      <c r="A204" s="19">
        <f t="shared" ref="A204:A211" si="5">+A203+0.01</f>
        <v>18.220000000000002</v>
      </c>
      <c r="B204" s="47" t="s">
        <v>115</v>
      </c>
      <c r="C204" s="50">
        <v>6</v>
      </c>
      <c r="D204" s="22" t="s">
        <v>46</v>
      </c>
      <c r="E204" s="53"/>
      <c r="F204" s="24"/>
      <c r="G204" s="25"/>
    </row>
    <row r="205" spans="1:7" ht="15" outlineLevel="1" x14ac:dyDescent="0.2">
      <c r="A205" s="19">
        <f t="shared" si="5"/>
        <v>18.230000000000004</v>
      </c>
      <c r="B205" s="47" t="s">
        <v>116</v>
      </c>
      <c r="C205" s="50">
        <v>6</v>
      </c>
      <c r="D205" s="22" t="s">
        <v>46</v>
      </c>
      <c r="E205" s="53"/>
      <c r="F205" s="24"/>
      <c r="G205" s="25"/>
    </row>
    <row r="206" spans="1:7" ht="15" outlineLevel="1" x14ac:dyDescent="0.2">
      <c r="A206" s="19">
        <f t="shared" si="5"/>
        <v>18.240000000000006</v>
      </c>
      <c r="B206" s="47" t="s">
        <v>145</v>
      </c>
      <c r="C206" s="50">
        <v>2</v>
      </c>
      <c r="D206" s="22" t="s">
        <v>46</v>
      </c>
      <c r="E206" s="53"/>
      <c r="F206" s="24"/>
      <c r="G206" s="25"/>
    </row>
    <row r="207" spans="1:7" ht="15" outlineLevel="1" x14ac:dyDescent="0.2">
      <c r="A207" s="19">
        <f t="shared" si="5"/>
        <v>18.250000000000007</v>
      </c>
      <c r="B207" s="47" t="s">
        <v>146</v>
      </c>
      <c r="C207" s="50">
        <v>20</v>
      </c>
      <c r="D207" s="22" t="s">
        <v>46</v>
      </c>
      <c r="E207" s="53"/>
      <c r="F207" s="24"/>
      <c r="G207" s="25"/>
    </row>
    <row r="208" spans="1:7" ht="15" outlineLevel="1" x14ac:dyDescent="0.2">
      <c r="A208" s="19">
        <f t="shared" si="5"/>
        <v>18.260000000000009</v>
      </c>
      <c r="B208" s="47" t="s">
        <v>147</v>
      </c>
      <c r="C208" s="50">
        <v>6</v>
      </c>
      <c r="D208" s="22" t="s">
        <v>46</v>
      </c>
      <c r="E208" s="53"/>
      <c r="F208" s="24"/>
      <c r="G208" s="25"/>
    </row>
    <row r="209" spans="1:7" ht="15" outlineLevel="1" x14ac:dyDescent="0.2">
      <c r="A209" s="19">
        <f t="shared" si="5"/>
        <v>18.27000000000001</v>
      </c>
      <c r="B209" s="47" t="s">
        <v>148</v>
      </c>
      <c r="C209" s="50">
        <v>4</v>
      </c>
      <c r="D209" s="22" t="s">
        <v>46</v>
      </c>
      <c r="E209" s="53"/>
      <c r="F209" s="24"/>
      <c r="G209" s="25"/>
    </row>
    <row r="210" spans="1:7" ht="15" outlineLevel="1" x14ac:dyDescent="0.2">
      <c r="A210" s="19">
        <f t="shared" si="5"/>
        <v>18.280000000000012</v>
      </c>
      <c r="B210" s="47" t="s">
        <v>119</v>
      </c>
      <c r="C210" s="50"/>
      <c r="D210" s="22" t="s">
        <v>120</v>
      </c>
      <c r="E210" s="50"/>
      <c r="F210" s="24"/>
      <c r="G210" s="25"/>
    </row>
    <row r="211" spans="1:7" ht="15" outlineLevel="1" x14ac:dyDescent="0.2">
      <c r="A211" s="19">
        <f t="shared" si="5"/>
        <v>18.290000000000013</v>
      </c>
      <c r="B211" s="47" t="s">
        <v>68</v>
      </c>
      <c r="C211" s="50"/>
      <c r="D211" s="22"/>
      <c r="E211" s="50"/>
      <c r="F211" s="24"/>
      <c r="G211" s="25"/>
    </row>
    <row r="212" spans="1:7" ht="15" outlineLevel="1" x14ac:dyDescent="0.2">
      <c r="A212" s="52"/>
      <c r="B212" s="47"/>
      <c r="C212" s="50"/>
      <c r="D212" s="22"/>
      <c r="E212" s="50"/>
      <c r="F212" s="24"/>
      <c r="G212" s="25"/>
    </row>
    <row r="213" spans="1:7" ht="15.75" outlineLevel="1" x14ac:dyDescent="0.2">
      <c r="A213" s="51">
        <v>18.3</v>
      </c>
      <c r="B213" s="16" t="s">
        <v>150</v>
      </c>
      <c r="C213" s="50"/>
      <c r="D213" s="22"/>
      <c r="E213" s="50"/>
      <c r="F213" s="24"/>
      <c r="G213" s="25"/>
    </row>
    <row r="214" spans="1:7" ht="15" outlineLevel="1" x14ac:dyDescent="0.2">
      <c r="A214" s="19">
        <f>+A213+0.01</f>
        <v>18.310000000000002</v>
      </c>
      <c r="B214" s="20" t="s">
        <v>151</v>
      </c>
      <c r="C214" s="46">
        <v>2</v>
      </c>
      <c r="D214" s="22" t="s">
        <v>46</v>
      </c>
      <c r="E214" s="46"/>
      <c r="F214" s="24"/>
      <c r="G214" s="25"/>
    </row>
    <row r="215" spans="1:7" ht="15" outlineLevel="1" x14ac:dyDescent="0.2">
      <c r="A215" s="19">
        <f t="shared" ref="A215:A225" si="6">+A214+0.01</f>
        <v>18.320000000000004</v>
      </c>
      <c r="B215" s="20" t="s">
        <v>152</v>
      </c>
      <c r="C215" s="46">
        <v>1</v>
      </c>
      <c r="D215" s="22" t="s">
        <v>46</v>
      </c>
      <c r="E215" s="46"/>
      <c r="F215" s="24"/>
      <c r="G215" s="25"/>
    </row>
    <row r="216" spans="1:7" ht="15" outlineLevel="1" x14ac:dyDescent="0.2">
      <c r="A216" s="19">
        <f t="shared" si="6"/>
        <v>18.330000000000005</v>
      </c>
      <c r="B216" s="20" t="s">
        <v>153</v>
      </c>
      <c r="C216" s="46">
        <v>20</v>
      </c>
      <c r="D216" s="22" t="s">
        <v>46</v>
      </c>
      <c r="E216" s="46"/>
      <c r="F216" s="24"/>
      <c r="G216" s="25"/>
    </row>
    <row r="217" spans="1:7" ht="15" outlineLevel="1" x14ac:dyDescent="0.2">
      <c r="A217" s="19">
        <f t="shared" si="6"/>
        <v>18.340000000000007</v>
      </c>
      <c r="B217" s="20" t="s">
        <v>154</v>
      </c>
      <c r="C217" s="46">
        <v>24</v>
      </c>
      <c r="D217" s="22" t="s">
        <v>46</v>
      </c>
      <c r="E217" s="46"/>
      <c r="F217" s="24"/>
      <c r="G217" s="25"/>
    </row>
    <row r="218" spans="1:7" ht="15" outlineLevel="1" x14ac:dyDescent="0.2">
      <c r="A218" s="19">
        <f t="shared" si="6"/>
        <v>18.350000000000009</v>
      </c>
      <c r="B218" s="20" t="s">
        <v>155</v>
      </c>
      <c r="C218" s="46">
        <v>1</v>
      </c>
      <c r="D218" s="22" t="s">
        <v>46</v>
      </c>
      <c r="E218" s="46"/>
      <c r="F218" s="24"/>
      <c r="G218" s="25"/>
    </row>
    <row r="219" spans="1:7" ht="15" outlineLevel="1" x14ac:dyDescent="0.2">
      <c r="A219" s="19">
        <f t="shared" si="6"/>
        <v>18.36000000000001</v>
      </c>
      <c r="B219" s="20" t="s">
        <v>156</v>
      </c>
      <c r="C219" s="46">
        <v>4</v>
      </c>
      <c r="D219" s="22" t="s">
        <v>46</v>
      </c>
      <c r="E219" s="46"/>
      <c r="F219" s="24"/>
      <c r="G219" s="25"/>
    </row>
    <row r="220" spans="1:7" ht="15" outlineLevel="1" x14ac:dyDescent="0.2">
      <c r="A220" s="19">
        <f t="shared" si="6"/>
        <v>18.370000000000012</v>
      </c>
      <c r="B220" s="20" t="s">
        <v>157</v>
      </c>
      <c r="C220" s="46">
        <v>2</v>
      </c>
      <c r="D220" s="22" t="s">
        <v>46</v>
      </c>
      <c r="E220" s="46"/>
      <c r="F220" s="24"/>
      <c r="G220" s="25"/>
    </row>
    <row r="221" spans="1:7" ht="15" outlineLevel="1" x14ac:dyDescent="0.2">
      <c r="A221" s="19">
        <f t="shared" si="6"/>
        <v>18.380000000000013</v>
      </c>
      <c r="B221" s="47" t="s">
        <v>146</v>
      </c>
      <c r="C221" s="50">
        <v>10</v>
      </c>
      <c r="D221" s="22" t="s">
        <v>46</v>
      </c>
      <c r="E221" s="53"/>
      <c r="F221" s="24"/>
      <c r="G221" s="25"/>
    </row>
    <row r="222" spans="1:7" ht="15" outlineLevel="1" x14ac:dyDescent="0.2">
      <c r="A222" s="19">
        <f t="shared" si="6"/>
        <v>18.390000000000015</v>
      </c>
      <c r="B222" s="47" t="s">
        <v>147</v>
      </c>
      <c r="C222" s="50">
        <v>8</v>
      </c>
      <c r="D222" s="22" t="s">
        <v>46</v>
      </c>
      <c r="E222" s="53"/>
      <c r="F222" s="24"/>
      <c r="G222" s="25"/>
    </row>
    <row r="223" spans="1:7" ht="15" outlineLevel="1" x14ac:dyDescent="0.2">
      <c r="A223" s="19">
        <f t="shared" si="6"/>
        <v>18.400000000000016</v>
      </c>
      <c r="B223" s="47" t="s">
        <v>158</v>
      </c>
      <c r="C223" s="50">
        <v>3</v>
      </c>
      <c r="D223" s="22" t="s">
        <v>46</v>
      </c>
      <c r="E223" s="54"/>
      <c r="F223" s="24"/>
      <c r="G223" s="25"/>
    </row>
    <row r="224" spans="1:7" ht="15" outlineLevel="1" x14ac:dyDescent="0.2">
      <c r="A224" s="19">
        <f t="shared" si="6"/>
        <v>18.410000000000018</v>
      </c>
      <c r="B224" s="47" t="s">
        <v>119</v>
      </c>
      <c r="C224" s="50">
        <v>1</v>
      </c>
      <c r="D224" s="22" t="s">
        <v>120</v>
      </c>
      <c r="E224" s="24"/>
      <c r="F224" s="24"/>
      <c r="G224" s="25"/>
    </row>
    <row r="225" spans="1:7" ht="15" outlineLevel="1" x14ac:dyDescent="0.2">
      <c r="A225" s="19">
        <f t="shared" si="6"/>
        <v>18.420000000000019</v>
      </c>
      <c r="B225" s="47" t="s">
        <v>68</v>
      </c>
      <c r="C225" s="50">
        <v>1</v>
      </c>
      <c r="D225" s="22" t="s">
        <v>120</v>
      </c>
      <c r="E225" s="24"/>
      <c r="F225" s="24"/>
      <c r="G225" s="25"/>
    </row>
    <row r="226" spans="1:7" ht="15" outlineLevel="1" x14ac:dyDescent="0.2">
      <c r="A226" s="52"/>
      <c r="B226" s="47"/>
      <c r="C226" s="50"/>
      <c r="D226" s="22"/>
      <c r="E226" s="50"/>
      <c r="F226" s="24"/>
      <c r="G226" s="25"/>
    </row>
    <row r="227" spans="1:7" ht="15.75" outlineLevel="1" x14ac:dyDescent="0.2">
      <c r="A227" s="51">
        <v>20</v>
      </c>
      <c r="B227" s="16" t="s">
        <v>159</v>
      </c>
      <c r="C227" s="50"/>
      <c r="D227" s="22"/>
      <c r="E227" s="50"/>
      <c r="F227" s="24"/>
      <c r="G227" s="25"/>
    </row>
    <row r="228" spans="1:7" ht="15" outlineLevel="1" x14ac:dyDescent="0.2">
      <c r="A228" s="52">
        <v>20.010000000000002</v>
      </c>
      <c r="B228" s="47" t="s">
        <v>160</v>
      </c>
      <c r="C228" s="50">
        <v>4</v>
      </c>
      <c r="D228" s="22" t="s">
        <v>46</v>
      </c>
      <c r="E228" s="54"/>
      <c r="F228" s="24"/>
      <c r="G228" s="25"/>
    </row>
    <row r="229" spans="1:7" ht="15" outlineLevel="1" x14ac:dyDescent="0.2">
      <c r="A229" s="52">
        <v>20.010000000000002</v>
      </c>
      <c r="B229" s="47" t="s">
        <v>161</v>
      </c>
      <c r="C229" s="50">
        <v>24</v>
      </c>
      <c r="D229" s="22" t="s">
        <v>162</v>
      </c>
      <c r="E229" s="54"/>
      <c r="F229" s="24"/>
      <c r="G229" s="25"/>
    </row>
    <row r="230" spans="1:7" ht="15" outlineLevel="1" x14ac:dyDescent="0.2">
      <c r="A230" s="19"/>
      <c r="B230" s="17"/>
      <c r="C230" s="21"/>
      <c r="D230" s="22"/>
      <c r="E230" s="23"/>
      <c r="F230" s="24"/>
      <c r="G230" s="25"/>
    </row>
    <row r="231" spans="1:7" ht="15" x14ac:dyDescent="0.2">
      <c r="A231" s="19"/>
      <c r="B231" s="17"/>
      <c r="C231" s="21"/>
      <c r="D231" s="22"/>
      <c r="E231" s="23"/>
      <c r="F231" s="24"/>
      <c r="G231" s="25"/>
    </row>
    <row r="232" spans="1:7" ht="15.75" x14ac:dyDescent="0.25">
      <c r="A232" s="15">
        <v>6</v>
      </c>
      <c r="B232" s="16" t="s">
        <v>163</v>
      </c>
      <c r="C232" s="21"/>
      <c r="D232" s="22"/>
      <c r="E232" s="23"/>
      <c r="F232" s="24"/>
      <c r="G232" s="18">
        <f>SUM(F233:F249)</f>
        <v>0</v>
      </c>
    </row>
    <row r="233" spans="1:7" ht="15" outlineLevel="1" x14ac:dyDescent="0.2">
      <c r="A233" s="19">
        <f>+A232+0.01</f>
        <v>6.01</v>
      </c>
      <c r="B233" s="17" t="s">
        <v>164</v>
      </c>
      <c r="C233" s="21">
        <v>14</v>
      </c>
      <c r="D233" s="22" t="s">
        <v>165</v>
      </c>
      <c r="E233" s="23"/>
      <c r="F233" s="24"/>
      <c r="G233" s="25"/>
    </row>
    <row r="234" spans="1:7" ht="15" outlineLevel="1" x14ac:dyDescent="0.2">
      <c r="A234" s="19">
        <f t="shared" ref="A234:A249" si="7">+A233+0.01</f>
        <v>6.02</v>
      </c>
      <c r="B234" s="17" t="s">
        <v>166</v>
      </c>
      <c r="C234" s="21">
        <v>10</v>
      </c>
      <c r="D234" s="22" t="s">
        <v>165</v>
      </c>
      <c r="E234" s="23"/>
      <c r="F234" s="24"/>
      <c r="G234" s="25"/>
    </row>
    <row r="235" spans="1:7" ht="15" outlineLevel="1" x14ac:dyDescent="0.2">
      <c r="A235" s="19">
        <f t="shared" si="7"/>
        <v>6.0299999999999994</v>
      </c>
      <c r="B235" s="17" t="s">
        <v>167</v>
      </c>
      <c r="C235" s="21">
        <v>10</v>
      </c>
      <c r="D235" s="22" t="s">
        <v>165</v>
      </c>
      <c r="E235" s="23"/>
      <c r="F235" s="24"/>
      <c r="G235" s="25"/>
    </row>
    <row r="236" spans="1:7" ht="15" outlineLevel="1" x14ac:dyDescent="0.2">
      <c r="A236" s="19">
        <f t="shared" si="7"/>
        <v>6.0399999999999991</v>
      </c>
      <c r="B236" s="17" t="s">
        <v>168</v>
      </c>
      <c r="C236" s="21">
        <v>12</v>
      </c>
      <c r="D236" s="22" t="s">
        <v>165</v>
      </c>
      <c r="E236" s="23"/>
      <c r="F236" s="24"/>
      <c r="G236" s="25"/>
    </row>
    <row r="237" spans="1:7" ht="15" outlineLevel="1" x14ac:dyDescent="0.2">
      <c r="A237" s="19">
        <f t="shared" si="7"/>
        <v>6.0499999999999989</v>
      </c>
      <c r="B237" s="17" t="s">
        <v>169</v>
      </c>
      <c r="C237" s="21">
        <v>14</v>
      </c>
      <c r="D237" s="22" t="s">
        <v>165</v>
      </c>
      <c r="E237" s="23"/>
      <c r="F237" s="24"/>
      <c r="G237" s="25"/>
    </row>
    <row r="238" spans="1:7" ht="15" outlineLevel="1" x14ac:dyDescent="0.2">
      <c r="A238" s="19">
        <f t="shared" si="7"/>
        <v>6.0599999999999987</v>
      </c>
      <c r="B238" s="17" t="s">
        <v>170</v>
      </c>
      <c r="C238" s="21">
        <v>10</v>
      </c>
      <c r="D238" s="22" t="s">
        <v>165</v>
      </c>
      <c r="E238" s="23"/>
      <c r="F238" s="24"/>
      <c r="G238" s="25"/>
    </row>
    <row r="239" spans="1:7" ht="15" outlineLevel="1" x14ac:dyDescent="0.2">
      <c r="A239" s="19">
        <f t="shared" si="7"/>
        <v>6.0699999999999985</v>
      </c>
      <c r="B239" s="17" t="s">
        <v>171</v>
      </c>
      <c r="C239" s="21">
        <v>10</v>
      </c>
      <c r="D239" s="22" t="s">
        <v>165</v>
      </c>
      <c r="E239" s="23"/>
      <c r="F239" s="24"/>
      <c r="G239" s="25"/>
    </row>
    <row r="240" spans="1:7" ht="15" outlineLevel="1" x14ac:dyDescent="0.2">
      <c r="A240" s="19">
        <f t="shared" si="7"/>
        <v>6.0799999999999983</v>
      </c>
      <c r="B240" s="17" t="s">
        <v>172</v>
      </c>
      <c r="C240" s="21">
        <v>2</v>
      </c>
      <c r="D240" s="22" t="s">
        <v>165</v>
      </c>
      <c r="E240" s="23"/>
      <c r="F240" s="24"/>
      <c r="G240" s="25"/>
    </row>
    <row r="241" spans="1:7" ht="15" outlineLevel="1" x14ac:dyDescent="0.2">
      <c r="A241" s="19">
        <f t="shared" si="7"/>
        <v>6.0899999999999981</v>
      </c>
      <c r="B241" s="17" t="s">
        <v>173</v>
      </c>
      <c r="C241" s="21">
        <v>1</v>
      </c>
      <c r="D241" s="22" t="s">
        <v>165</v>
      </c>
      <c r="E241" s="23"/>
      <c r="F241" s="24"/>
      <c r="G241" s="25"/>
    </row>
    <row r="242" spans="1:7" ht="15" outlineLevel="1" x14ac:dyDescent="0.2">
      <c r="A242" s="19">
        <f t="shared" si="7"/>
        <v>6.0999999999999979</v>
      </c>
      <c r="B242" s="17" t="s">
        <v>174</v>
      </c>
      <c r="C242" s="21">
        <v>1</v>
      </c>
      <c r="D242" s="22" t="s">
        <v>165</v>
      </c>
      <c r="E242" s="23"/>
      <c r="F242" s="24"/>
      <c r="G242" s="25"/>
    </row>
    <row r="243" spans="1:7" ht="15" outlineLevel="1" x14ac:dyDescent="0.2">
      <c r="A243" s="19">
        <f t="shared" si="7"/>
        <v>6.1099999999999977</v>
      </c>
      <c r="B243" s="17" t="s">
        <v>175</v>
      </c>
      <c r="C243" s="21">
        <v>1</v>
      </c>
      <c r="D243" s="22" t="s">
        <v>165</v>
      </c>
      <c r="E243" s="23"/>
      <c r="F243" s="24"/>
      <c r="G243" s="25"/>
    </row>
    <row r="244" spans="1:7" ht="15" outlineLevel="1" x14ac:dyDescent="0.2">
      <c r="A244" s="19">
        <f t="shared" si="7"/>
        <v>6.1199999999999974</v>
      </c>
      <c r="B244" s="17" t="s">
        <v>176</v>
      </c>
      <c r="C244" s="21">
        <v>1</v>
      </c>
      <c r="D244" s="22" t="s">
        <v>165</v>
      </c>
      <c r="E244" s="23"/>
      <c r="F244" s="24"/>
      <c r="G244" s="25"/>
    </row>
    <row r="245" spans="1:7" ht="15" outlineLevel="1" x14ac:dyDescent="0.2">
      <c r="A245" s="19">
        <f t="shared" si="7"/>
        <v>6.1299999999999972</v>
      </c>
      <c r="B245" s="17" t="s">
        <v>177</v>
      </c>
      <c r="C245" s="21">
        <v>2</v>
      </c>
      <c r="D245" s="22" t="s">
        <v>165</v>
      </c>
      <c r="E245" s="23"/>
      <c r="F245" s="24"/>
      <c r="G245" s="25"/>
    </row>
    <row r="246" spans="1:7" ht="15" outlineLevel="1" x14ac:dyDescent="0.2">
      <c r="A246" s="19">
        <f t="shared" si="7"/>
        <v>6.139999999999997</v>
      </c>
      <c r="B246" s="17" t="s">
        <v>178</v>
      </c>
      <c r="C246" s="21">
        <v>10</v>
      </c>
      <c r="D246" s="22" t="s">
        <v>165</v>
      </c>
      <c r="E246" s="23"/>
      <c r="F246" s="24"/>
      <c r="G246" s="25"/>
    </row>
    <row r="247" spans="1:7" ht="15" outlineLevel="1" x14ac:dyDescent="0.2">
      <c r="A247" s="19">
        <f t="shared" si="7"/>
        <v>6.1499999999999968</v>
      </c>
      <c r="B247" s="17" t="s">
        <v>179</v>
      </c>
      <c r="C247" s="21">
        <v>1</v>
      </c>
      <c r="D247" s="22" t="s">
        <v>165</v>
      </c>
      <c r="E247" s="23"/>
      <c r="F247" s="24"/>
      <c r="G247" s="25"/>
    </row>
    <row r="248" spans="1:7" ht="15" outlineLevel="1" x14ac:dyDescent="0.2">
      <c r="A248" s="19">
        <f t="shared" si="7"/>
        <v>6.1599999999999966</v>
      </c>
      <c r="B248" s="20" t="s">
        <v>180</v>
      </c>
      <c r="C248" s="21">
        <v>6</v>
      </c>
      <c r="D248" s="22" t="s">
        <v>165</v>
      </c>
      <c r="E248" s="23"/>
      <c r="F248" s="24"/>
      <c r="G248" s="25"/>
    </row>
    <row r="249" spans="1:7" ht="15" outlineLevel="1" x14ac:dyDescent="0.2">
      <c r="A249" s="19">
        <f t="shared" si="7"/>
        <v>6.1699999999999964</v>
      </c>
      <c r="B249" s="20" t="s">
        <v>181</v>
      </c>
      <c r="C249" s="21">
        <v>1</v>
      </c>
      <c r="D249" s="22" t="s">
        <v>165</v>
      </c>
      <c r="E249" s="23"/>
      <c r="F249" s="24"/>
      <c r="G249" s="25"/>
    </row>
    <row r="250" spans="1:7" ht="15" x14ac:dyDescent="0.2">
      <c r="A250" s="13"/>
      <c r="B250" s="13"/>
      <c r="C250" s="13"/>
      <c r="D250" s="13"/>
      <c r="E250" s="13"/>
      <c r="F250" s="13"/>
      <c r="G250" s="14"/>
    </row>
    <row r="251" spans="1:7" ht="15.75" x14ac:dyDescent="0.25">
      <c r="A251" s="15">
        <v>7</v>
      </c>
      <c r="B251" s="16" t="s">
        <v>182</v>
      </c>
      <c r="C251" s="21"/>
      <c r="D251" s="22"/>
      <c r="E251" s="23"/>
      <c r="F251" s="24"/>
      <c r="G251" s="18">
        <f>SUM(F254:F289)</f>
        <v>0</v>
      </c>
    </row>
    <row r="252" spans="1:7" ht="15" outlineLevel="1" x14ac:dyDescent="0.2">
      <c r="A252" s="19"/>
      <c r="B252" s="20"/>
      <c r="C252" s="21"/>
      <c r="D252" s="22"/>
      <c r="E252" s="23"/>
      <c r="F252" s="24"/>
      <c r="G252" s="25"/>
    </row>
    <row r="253" spans="1:7" ht="15.75" outlineLevel="1" x14ac:dyDescent="0.2">
      <c r="A253" s="55">
        <v>7.1</v>
      </c>
      <c r="B253" s="16" t="s">
        <v>12</v>
      </c>
      <c r="C253" s="21"/>
      <c r="D253" s="22"/>
      <c r="E253" s="23"/>
      <c r="F253" s="24"/>
      <c r="G253" s="25"/>
    </row>
    <row r="254" spans="1:7" ht="15" outlineLevel="1" x14ac:dyDescent="0.2">
      <c r="A254" s="19">
        <f>+A253+0.01</f>
        <v>7.1099999999999994</v>
      </c>
      <c r="B254" s="20" t="s">
        <v>183</v>
      </c>
      <c r="C254" s="56">
        <v>1</v>
      </c>
      <c r="D254" s="22" t="s">
        <v>16</v>
      </c>
      <c r="E254" s="23"/>
      <c r="F254" s="24"/>
      <c r="G254" s="25"/>
    </row>
    <row r="255" spans="1:7" ht="15" outlineLevel="1" x14ac:dyDescent="0.2">
      <c r="A255" s="19"/>
      <c r="B255" s="20"/>
      <c r="C255" s="21"/>
      <c r="D255" s="22"/>
      <c r="E255" s="23"/>
      <c r="F255" s="24"/>
      <c r="G255" s="25"/>
    </row>
    <row r="256" spans="1:7" ht="15.75" outlineLevel="1" x14ac:dyDescent="0.2">
      <c r="A256" s="55">
        <v>7.2</v>
      </c>
      <c r="B256" s="16" t="s">
        <v>184</v>
      </c>
      <c r="C256" s="21"/>
      <c r="D256" s="22"/>
      <c r="E256" s="23"/>
      <c r="F256" s="24"/>
      <c r="G256" s="25"/>
    </row>
    <row r="257" spans="1:7" ht="15" outlineLevel="1" x14ac:dyDescent="0.2">
      <c r="A257" s="19">
        <f>+A256+0.01</f>
        <v>7.21</v>
      </c>
      <c r="B257" s="20" t="s">
        <v>185</v>
      </c>
      <c r="C257" s="21">
        <f>199.47*0.6*0.2</f>
        <v>23.936399999999999</v>
      </c>
      <c r="D257" s="56" t="s">
        <v>186</v>
      </c>
      <c r="E257" s="23"/>
      <c r="F257" s="24"/>
      <c r="G257" s="25"/>
    </row>
    <row r="258" spans="1:7" ht="15" outlineLevel="1" x14ac:dyDescent="0.2">
      <c r="A258" s="19">
        <f t="shared" ref="A258:A260" si="8">+A257+0.01</f>
        <v>7.22</v>
      </c>
      <c r="B258" s="20" t="s">
        <v>187</v>
      </c>
      <c r="C258" s="21">
        <f>156.6*0.6*0.9</f>
        <v>84.563999999999993</v>
      </c>
      <c r="D258" s="56" t="s">
        <v>186</v>
      </c>
      <c r="E258" s="23"/>
      <c r="F258" s="24"/>
      <c r="G258" s="25"/>
    </row>
    <row r="259" spans="1:7" ht="15" outlineLevel="1" x14ac:dyDescent="0.2">
      <c r="A259" s="19">
        <f t="shared" si="8"/>
        <v>7.2299999999999995</v>
      </c>
      <c r="B259" s="20" t="s">
        <v>188</v>
      </c>
      <c r="C259" s="21">
        <f>43.4*0.6*0.9</f>
        <v>23.436</v>
      </c>
      <c r="D259" s="56" t="s">
        <v>186</v>
      </c>
      <c r="E259" s="23"/>
      <c r="F259" s="24"/>
      <c r="G259" s="25"/>
    </row>
    <row r="260" spans="1:7" ht="15" outlineLevel="1" x14ac:dyDescent="0.2">
      <c r="A260" s="19">
        <f t="shared" si="8"/>
        <v>7.2399999999999993</v>
      </c>
      <c r="B260" s="20" t="s">
        <v>189</v>
      </c>
      <c r="C260" s="21">
        <f>(40*0.8*0.8*1)-(32*0.6*0.9)</f>
        <v>8.32</v>
      </c>
      <c r="D260" s="56" t="s">
        <v>186</v>
      </c>
      <c r="E260" s="23"/>
      <c r="F260" s="24"/>
      <c r="G260" s="25"/>
    </row>
    <row r="261" spans="1:7" ht="15" outlineLevel="1" x14ac:dyDescent="0.2">
      <c r="A261" s="19"/>
      <c r="B261" s="20"/>
      <c r="C261" s="21"/>
      <c r="D261" s="56"/>
      <c r="E261" s="23"/>
      <c r="F261" s="24"/>
      <c r="G261" s="25"/>
    </row>
    <row r="262" spans="1:7" ht="15" outlineLevel="1" x14ac:dyDescent="0.2">
      <c r="A262" s="19"/>
      <c r="B262" s="20"/>
      <c r="C262" s="21"/>
      <c r="D262" s="56"/>
      <c r="E262" s="23"/>
      <c r="F262" s="24"/>
      <c r="G262" s="25"/>
    </row>
    <row r="263" spans="1:7" ht="15" outlineLevel="1" x14ac:dyDescent="0.2">
      <c r="A263" s="19"/>
      <c r="B263" s="20"/>
      <c r="C263" s="21"/>
      <c r="D263" s="56"/>
      <c r="E263" s="23"/>
      <c r="F263" s="24"/>
      <c r="G263" s="25"/>
    </row>
    <row r="264" spans="1:7" ht="15" outlineLevel="1" x14ac:dyDescent="0.2">
      <c r="A264" s="13"/>
      <c r="B264" s="13"/>
      <c r="C264" s="13"/>
      <c r="D264" s="13"/>
      <c r="E264" s="13"/>
      <c r="F264" s="24"/>
      <c r="G264" s="14"/>
    </row>
    <row r="265" spans="1:7" ht="15.75" outlineLevel="1" x14ac:dyDescent="0.2">
      <c r="A265" s="55">
        <v>7.3</v>
      </c>
      <c r="B265" s="16" t="s">
        <v>28</v>
      </c>
      <c r="C265" s="13"/>
      <c r="D265" s="13"/>
      <c r="E265" s="13"/>
      <c r="F265" s="24"/>
      <c r="G265" s="14"/>
    </row>
    <row r="266" spans="1:7" ht="15" outlineLevel="1" x14ac:dyDescent="0.2">
      <c r="A266" s="19">
        <f>+A265+0.01</f>
        <v>7.31</v>
      </c>
      <c r="B266" s="20" t="s">
        <v>190</v>
      </c>
      <c r="C266" s="21">
        <f>(141-32)*0.6*0.25</f>
        <v>16.349999999999998</v>
      </c>
      <c r="D266" s="22" t="s">
        <v>30</v>
      </c>
      <c r="E266" s="23"/>
      <c r="F266" s="24"/>
      <c r="G266" s="25"/>
    </row>
    <row r="267" spans="1:7" ht="30" outlineLevel="1" x14ac:dyDescent="0.2">
      <c r="A267" s="19">
        <f t="shared" ref="A267:A271" si="9">+A266+0.01</f>
        <v>7.3199999999999994</v>
      </c>
      <c r="B267" s="20" t="s">
        <v>191</v>
      </c>
      <c r="C267" s="21">
        <f>40*0.8*0.8*0.25</f>
        <v>6.4</v>
      </c>
      <c r="D267" s="22" t="s">
        <v>30</v>
      </c>
      <c r="E267" s="23"/>
      <c r="F267" s="24"/>
      <c r="G267" s="25"/>
    </row>
    <row r="268" spans="1:7" ht="15" outlineLevel="1" x14ac:dyDescent="0.2">
      <c r="A268" s="19">
        <f t="shared" si="9"/>
        <v>7.3299999999999992</v>
      </c>
      <c r="B268" s="20"/>
      <c r="C268" s="21"/>
      <c r="D268" s="22"/>
      <c r="E268" s="23"/>
      <c r="F268" s="24"/>
      <c r="G268" s="25"/>
    </row>
    <row r="269" spans="1:7" ht="30" outlineLevel="1" x14ac:dyDescent="0.2">
      <c r="A269" s="19">
        <f t="shared" si="9"/>
        <v>7.339999999999999</v>
      </c>
      <c r="B269" s="20" t="s">
        <v>192</v>
      </c>
      <c r="C269" s="21">
        <v>1.84</v>
      </c>
      <c r="D269" s="22" t="s">
        <v>30</v>
      </c>
      <c r="E269" s="23"/>
      <c r="F269" s="24"/>
      <c r="G269" s="25"/>
    </row>
    <row r="270" spans="1:7" ht="30" outlineLevel="1" x14ac:dyDescent="0.2">
      <c r="A270" s="19">
        <f t="shared" si="9"/>
        <v>7.3499999999999988</v>
      </c>
      <c r="B270" s="20" t="s">
        <v>193</v>
      </c>
      <c r="C270" s="21">
        <v>2.08</v>
      </c>
      <c r="D270" s="22" t="s">
        <v>30</v>
      </c>
      <c r="E270" s="23"/>
      <c r="F270" s="24"/>
      <c r="G270" s="25"/>
    </row>
    <row r="271" spans="1:7" ht="30" outlineLevel="1" x14ac:dyDescent="0.2">
      <c r="A271" s="19">
        <f t="shared" si="9"/>
        <v>7.3599999999999985</v>
      </c>
      <c r="B271" s="20" t="s">
        <v>194</v>
      </c>
      <c r="C271" s="21">
        <v>1.93</v>
      </c>
      <c r="D271" s="22" t="s">
        <v>30</v>
      </c>
      <c r="E271" s="23"/>
      <c r="F271" s="24"/>
      <c r="G271" s="25"/>
    </row>
    <row r="272" spans="1:7" ht="15" outlineLevel="1" x14ac:dyDescent="0.2">
      <c r="A272" s="19"/>
      <c r="B272" s="20"/>
      <c r="C272" s="21"/>
      <c r="D272" s="56"/>
      <c r="E272" s="23"/>
      <c r="F272" s="24"/>
      <c r="G272" s="25"/>
    </row>
    <row r="273" spans="1:7" ht="15.75" outlineLevel="1" x14ac:dyDescent="0.2">
      <c r="A273" s="19"/>
      <c r="B273" s="16"/>
      <c r="C273" s="21"/>
      <c r="D273" s="56"/>
      <c r="E273" s="23"/>
      <c r="F273" s="24"/>
      <c r="G273" s="25"/>
    </row>
    <row r="274" spans="1:7" ht="15.75" outlineLevel="1" x14ac:dyDescent="0.2">
      <c r="A274" s="55">
        <v>7.4</v>
      </c>
      <c r="B274" s="16" t="s">
        <v>36</v>
      </c>
      <c r="C274" s="21"/>
      <c r="D274" s="22"/>
      <c r="E274" s="23"/>
      <c r="F274" s="24"/>
      <c r="G274" s="25"/>
    </row>
    <row r="275" spans="1:7" ht="15" outlineLevel="1" x14ac:dyDescent="0.2">
      <c r="A275" s="19">
        <f>+A274+0.01</f>
        <v>7.41</v>
      </c>
      <c r="B275" s="32" t="s">
        <v>195</v>
      </c>
      <c r="C275" s="21">
        <f>+(156.6-32)/6.67*0.316*C266</f>
        <v>96.51549625187404</v>
      </c>
      <c r="D275" s="22" t="s">
        <v>38</v>
      </c>
      <c r="E275" s="23"/>
      <c r="F275" s="24"/>
      <c r="G275" s="25"/>
    </row>
    <row r="276" spans="1:7" ht="15" outlineLevel="1" x14ac:dyDescent="0.2">
      <c r="A276" s="19">
        <f t="shared" ref="A276:A277" si="10">+A275+0.01</f>
        <v>7.42</v>
      </c>
      <c r="B276" s="32" t="s">
        <v>196</v>
      </c>
      <c r="C276" s="21">
        <f>40*(24.34/100)</f>
        <v>9.7360000000000007</v>
      </c>
      <c r="D276" s="22" t="s">
        <v>38</v>
      </c>
      <c r="E276" s="23"/>
      <c r="F276" s="24"/>
      <c r="G276" s="25"/>
    </row>
    <row r="277" spans="1:7" ht="15" outlineLevel="1" x14ac:dyDescent="0.2">
      <c r="A277" s="19">
        <f t="shared" si="10"/>
        <v>7.43</v>
      </c>
      <c r="B277" s="32" t="s">
        <v>197</v>
      </c>
      <c r="C277" s="21">
        <f>2.1912*1.05*0.01*40*((0.88*7)+5.4)</f>
        <v>10.638714240000001</v>
      </c>
      <c r="D277" s="22" t="s">
        <v>38</v>
      </c>
      <c r="E277" s="23"/>
      <c r="F277" s="24"/>
      <c r="G277" s="25"/>
    </row>
    <row r="278" spans="1:7" ht="15" outlineLevel="1" x14ac:dyDescent="0.2">
      <c r="A278" s="19"/>
      <c r="B278" s="32"/>
      <c r="C278" s="21"/>
      <c r="D278" s="22"/>
      <c r="E278" s="23"/>
      <c r="F278" s="24"/>
      <c r="G278" s="25"/>
    </row>
    <row r="279" spans="1:7" ht="15" outlineLevel="1" x14ac:dyDescent="0.2">
      <c r="A279" s="19"/>
      <c r="B279" s="32"/>
      <c r="C279" s="21"/>
      <c r="D279" s="22"/>
      <c r="E279" s="23"/>
      <c r="F279" s="24"/>
      <c r="G279" s="25"/>
    </row>
    <row r="280" spans="1:7" ht="15" outlineLevel="1" x14ac:dyDescent="0.2">
      <c r="A280" s="19"/>
      <c r="B280" s="20"/>
      <c r="C280" s="21"/>
      <c r="D280" s="56"/>
      <c r="E280" s="23"/>
      <c r="F280" s="24"/>
      <c r="G280" s="25"/>
    </row>
    <row r="281" spans="1:7" ht="15.75" outlineLevel="1" x14ac:dyDescent="0.2">
      <c r="A281" s="55">
        <v>7.5</v>
      </c>
      <c r="B281" s="16" t="s">
        <v>198</v>
      </c>
      <c r="C281" s="13"/>
      <c r="D281" s="13"/>
      <c r="E281" s="13"/>
      <c r="F281" s="24"/>
      <c r="G281" s="14"/>
    </row>
    <row r="282" spans="1:7" ht="30" outlineLevel="1" x14ac:dyDescent="0.2">
      <c r="A282" s="19">
        <f>+A281+0.01</f>
        <v>7.51</v>
      </c>
      <c r="B282" s="20" t="s">
        <v>199</v>
      </c>
      <c r="C282" s="21">
        <f>(156.6-32)*0.65</f>
        <v>80.989999999999995</v>
      </c>
      <c r="D282" s="22" t="s">
        <v>200</v>
      </c>
      <c r="E282" s="23"/>
      <c r="F282" s="24"/>
      <c r="G282" s="25"/>
    </row>
    <row r="283" spans="1:7" ht="30" outlineLevel="1" x14ac:dyDescent="0.2">
      <c r="A283" s="19">
        <f>+A282+0.01</f>
        <v>7.52</v>
      </c>
      <c r="B283" s="20" t="s">
        <v>201</v>
      </c>
      <c r="C283" s="21">
        <f>(156.6-32)*0.4</f>
        <v>49.84</v>
      </c>
      <c r="D283" s="22" t="s">
        <v>200</v>
      </c>
      <c r="E283" s="23"/>
      <c r="F283" s="24"/>
      <c r="G283" s="25"/>
    </row>
    <row r="284" spans="1:7" ht="15" outlineLevel="1" x14ac:dyDescent="0.2">
      <c r="A284" s="19"/>
      <c r="B284" s="20"/>
      <c r="C284" s="21"/>
      <c r="D284" s="56"/>
      <c r="E284" s="23"/>
      <c r="F284" s="24"/>
      <c r="G284" s="25"/>
    </row>
    <row r="285" spans="1:7" ht="15.75" outlineLevel="1" x14ac:dyDescent="0.2">
      <c r="A285" s="55">
        <v>7.6</v>
      </c>
      <c r="B285" s="16" t="s">
        <v>202</v>
      </c>
      <c r="C285" s="13"/>
      <c r="D285" s="13"/>
      <c r="E285" s="13"/>
      <c r="F285" s="24"/>
      <c r="G285" s="14"/>
    </row>
    <row r="286" spans="1:7" ht="15" outlineLevel="1" x14ac:dyDescent="0.2">
      <c r="A286" s="19">
        <f>+A285+0.01</f>
        <v>7.6099999999999994</v>
      </c>
      <c r="B286" s="20" t="s">
        <v>203</v>
      </c>
      <c r="C286" s="21">
        <f>+C283*2</f>
        <v>99.68</v>
      </c>
      <c r="D286" s="22" t="s">
        <v>200</v>
      </c>
      <c r="E286" s="23"/>
      <c r="F286" s="24"/>
      <c r="G286" s="25"/>
    </row>
    <row r="287" spans="1:7" ht="15" outlineLevel="1" x14ac:dyDescent="0.2">
      <c r="A287" s="19">
        <f t="shared" ref="A287:A289" si="11">+A286+0.01</f>
        <v>7.6199999999999992</v>
      </c>
      <c r="B287" s="20" t="s">
        <v>204</v>
      </c>
      <c r="C287" s="21">
        <f>(156.6-32)</f>
        <v>124.6</v>
      </c>
      <c r="D287" s="22" t="s">
        <v>205</v>
      </c>
      <c r="E287" s="23"/>
      <c r="F287" s="24"/>
      <c r="G287" s="25"/>
    </row>
    <row r="288" spans="1:7" ht="15" outlineLevel="1" x14ac:dyDescent="0.2">
      <c r="A288" s="19">
        <f t="shared" si="11"/>
        <v>7.629999999999999</v>
      </c>
      <c r="B288" s="20" t="s">
        <v>206</v>
      </c>
      <c r="C288" s="21">
        <f>+C286</f>
        <v>99.68</v>
      </c>
      <c r="D288" s="22" t="s">
        <v>200</v>
      </c>
      <c r="E288" s="23"/>
      <c r="F288" s="24"/>
      <c r="G288" s="25"/>
    </row>
    <row r="289" spans="1:7" ht="15" outlineLevel="1" x14ac:dyDescent="0.2">
      <c r="A289" s="19">
        <f t="shared" si="11"/>
        <v>7.6399999999999988</v>
      </c>
      <c r="B289" s="20" t="s">
        <v>207</v>
      </c>
      <c r="C289" s="21">
        <f>40*0.4*4</f>
        <v>64</v>
      </c>
      <c r="D289" s="22" t="s">
        <v>205</v>
      </c>
      <c r="E289" s="23"/>
      <c r="F289" s="24"/>
      <c r="G289" s="25"/>
    </row>
    <row r="290" spans="1:7" ht="15" x14ac:dyDescent="0.2">
      <c r="A290" s="19"/>
      <c r="B290" s="20"/>
      <c r="C290" s="21"/>
      <c r="D290" s="56"/>
      <c r="E290" s="23"/>
      <c r="F290" s="24"/>
      <c r="G290" s="25"/>
    </row>
    <row r="291" spans="1:7" ht="15.75" x14ac:dyDescent="0.25">
      <c r="A291" s="15">
        <v>8</v>
      </c>
      <c r="B291" s="16" t="s">
        <v>208</v>
      </c>
      <c r="C291" s="21"/>
      <c r="D291" s="22"/>
      <c r="E291" s="23"/>
      <c r="F291" s="24"/>
      <c r="G291" s="18">
        <f>SUM(F292:F304)</f>
        <v>0</v>
      </c>
    </row>
    <row r="292" spans="1:7" ht="15" outlineLevel="1" x14ac:dyDescent="0.2">
      <c r="A292" s="19">
        <f>+A291+0.01</f>
        <v>8.01</v>
      </c>
      <c r="B292" s="32" t="s">
        <v>209</v>
      </c>
      <c r="C292" s="21">
        <f>38.76*8*3.28*26</f>
        <v>26443.622399999997</v>
      </c>
      <c r="D292" s="22" t="s">
        <v>210</v>
      </c>
      <c r="E292" s="23"/>
      <c r="F292" s="24"/>
      <c r="G292" s="25"/>
    </row>
    <row r="293" spans="1:7" ht="15" outlineLevel="1" x14ac:dyDescent="0.2">
      <c r="A293" s="19">
        <f t="shared" ref="A293:A304" si="12">+A292+0.01</f>
        <v>8.02</v>
      </c>
      <c r="B293" s="32" t="s">
        <v>211</v>
      </c>
      <c r="C293" s="21">
        <f>37.6*3.28*26*4</f>
        <v>12826.112000000001</v>
      </c>
      <c r="D293" s="22" t="s">
        <v>210</v>
      </c>
      <c r="E293" s="23"/>
      <c r="F293" s="24"/>
      <c r="G293" s="25"/>
    </row>
    <row r="294" spans="1:7" ht="15" outlineLevel="1" x14ac:dyDescent="0.2">
      <c r="A294" s="19">
        <f t="shared" si="12"/>
        <v>8.0299999999999994</v>
      </c>
      <c r="B294" s="32" t="s">
        <v>212</v>
      </c>
      <c r="C294" s="21">
        <f>8*5*3.28*25*15.37</f>
        <v>50413.599999999991</v>
      </c>
      <c r="D294" s="22" t="s">
        <v>210</v>
      </c>
      <c r="E294" s="23"/>
      <c r="F294" s="24"/>
      <c r="G294" s="25"/>
    </row>
    <row r="295" spans="1:7" ht="15" outlineLevel="1" x14ac:dyDescent="0.2">
      <c r="A295" s="19">
        <f t="shared" si="12"/>
        <v>8.0399999999999991</v>
      </c>
      <c r="B295" s="32"/>
      <c r="C295" s="21"/>
      <c r="D295" s="22" t="s">
        <v>210</v>
      </c>
      <c r="E295" s="23"/>
      <c r="F295" s="24"/>
      <c r="G295" s="25"/>
    </row>
    <row r="296" spans="1:7" ht="30" outlineLevel="1" x14ac:dyDescent="0.2">
      <c r="A296" s="19">
        <f t="shared" si="12"/>
        <v>8.0499999999999989</v>
      </c>
      <c r="B296" s="32" t="s">
        <v>213</v>
      </c>
      <c r="C296" s="21">
        <f>8*2*(7-0.6)*62*3.28</f>
        <v>20824.063999999998</v>
      </c>
      <c r="D296" s="22" t="s">
        <v>210</v>
      </c>
      <c r="E296" s="23"/>
      <c r="F296" s="24"/>
      <c r="G296" s="25"/>
    </row>
    <row r="297" spans="1:7" ht="30" outlineLevel="1" x14ac:dyDescent="0.2">
      <c r="A297" s="19">
        <f t="shared" si="12"/>
        <v>8.0599999999999987</v>
      </c>
      <c r="B297" s="32" t="s">
        <v>214</v>
      </c>
      <c r="C297" s="21">
        <f>10*2*3.28*8*93</f>
        <v>48806.399999999994</v>
      </c>
      <c r="D297" s="22" t="s">
        <v>210</v>
      </c>
      <c r="E297" s="23"/>
      <c r="F297" s="24"/>
      <c r="G297" s="25"/>
    </row>
    <row r="298" spans="1:7" ht="15" outlineLevel="1" x14ac:dyDescent="0.2">
      <c r="A298" s="19">
        <f t="shared" si="12"/>
        <v>8.0699999999999985</v>
      </c>
      <c r="B298" s="32" t="s">
        <v>215</v>
      </c>
      <c r="C298" s="21">
        <f>+(4*8*28*14*0.375)*(7.85/1000)*(2.54*2.54*2.54)*2.2</f>
        <v>1331.2536161971198</v>
      </c>
      <c r="D298" s="22" t="s">
        <v>210</v>
      </c>
      <c r="E298" s="23"/>
      <c r="F298" s="24"/>
      <c r="G298" s="25"/>
    </row>
    <row r="299" spans="1:7" ht="15" outlineLevel="1" x14ac:dyDescent="0.2">
      <c r="A299" s="19">
        <f t="shared" si="12"/>
        <v>8.0799999999999983</v>
      </c>
      <c r="B299" s="32" t="s">
        <v>216</v>
      </c>
      <c r="C299" s="21">
        <f>39.6*2</f>
        <v>79.2</v>
      </c>
      <c r="D299" s="22" t="s">
        <v>205</v>
      </c>
      <c r="E299" s="23"/>
      <c r="F299" s="24"/>
      <c r="G299" s="25"/>
    </row>
    <row r="300" spans="1:7" ht="32.25" customHeight="1" outlineLevel="1" x14ac:dyDescent="0.2">
      <c r="A300" s="19">
        <f t="shared" si="12"/>
        <v>8.0899999999999981</v>
      </c>
      <c r="B300" s="32" t="s">
        <v>217</v>
      </c>
      <c r="C300" s="21">
        <f>6*2*7</f>
        <v>84</v>
      </c>
      <c r="D300" s="22" t="s">
        <v>205</v>
      </c>
      <c r="E300" s="23"/>
      <c r="F300" s="24"/>
      <c r="G300" s="25"/>
    </row>
    <row r="301" spans="1:7" ht="15" outlineLevel="1" x14ac:dyDescent="0.2">
      <c r="A301" s="19">
        <f t="shared" si="12"/>
        <v>8.0999999999999979</v>
      </c>
      <c r="B301" s="32" t="s">
        <v>218</v>
      </c>
      <c r="C301" s="21">
        <f>1950*4</f>
        <v>7800</v>
      </c>
      <c r="D301" s="22"/>
      <c r="E301" s="23"/>
      <c r="F301" s="24"/>
      <c r="G301" s="25"/>
    </row>
    <row r="302" spans="1:7" ht="30" outlineLevel="1" x14ac:dyDescent="0.2">
      <c r="A302" s="19">
        <f t="shared" si="12"/>
        <v>8.1099999999999977</v>
      </c>
      <c r="B302" s="32" t="s">
        <v>219</v>
      </c>
      <c r="C302" s="21">
        <f>38.96*37.64</f>
        <v>1466.4544000000001</v>
      </c>
      <c r="D302" s="22" t="s">
        <v>220</v>
      </c>
      <c r="E302" s="23"/>
      <c r="F302" s="24"/>
      <c r="G302" s="25"/>
    </row>
    <row r="303" spans="1:7" ht="76.5" customHeight="1" outlineLevel="1" x14ac:dyDescent="0.2">
      <c r="A303" s="19">
        <f t="shared" si="12"/>
        <v>8.1199999999999974</v>
      </c>
      <c r="B303" s="32" t="s">
        <v>221</v>
      </c>
      <c r="C303" s="21">
        <f>23.4*2.95</f>
        <v>69.03</v>
      </c>
      <c r="D303" s="22"/>
      <c r="E303" s="23"/>
      <c r="F303" s="24"/>
      <c r="G303" s="25"/>
    </row>
    <row r="304" spans="1:7" ht="35.25" customHeight="1" outlineLevel="1" x14ac:dyDescent="0.2">
      <c r="A304" s="19">
        <f t="shared" si="12"/>
        <v>8.1299999999999972</v>
      </c>
      <c r="B304" s="32" t="s">
        <v>222</v>
      </c>
      <c r="C304" s="21">
        <f>0.5*0.5*0.025*32</f>
        <v>0.2</v>
      </c>
      <c r="D304" s="22" t="s">
        <v>223</v>
      </c>
      <c r="E304" s="23"/>
      <c r="F304" s="24"/>
      <c r="G304" s="25"/>
    </row>
    <row r="305" spans="1:7" ht="15" x14ac:dyDescent="0.2">
      <c r="A305" s="13"/>
      <c r="B305" s="13"/>
      <c r="C305" s="13"/>
      <c r="D305" s="13"/>
      <c r="E305" s="13"/>
      <c r="F305" s="13"/>
      <c r="G305" s="14"/>
    </row>
    <row r="306" spans="1:7" ht="31.5" x14ac:dyDescent="0.25">
      <c r="A306" s="15">
        <v>9</v>
      </c>
      <c r="B306" s="16" t="s">
        <v>224</v>
      </c>
      <c r="C306" s="21"/>
      <c r="D306" s="22"/>
      <c r="E306" s="23"/>
      <c r="F306" s="24"/>
      <c r="G306" s="18">
        <f>SUM(F307:F312)</f>
        <v>0</v>
      </c>
    </row>
    <row r="307" spans="1:7" ht="15" x14ac:dyDescent="0.2">
      <c r="A307" s="19">
        <f>+A306+0.01</f>
        <v>9.01</v>
      </c>
      <c r="B307" s="57" t="s">
        <v>225</v>
      </c>
      <c r="C307" s="21">
        <v>1.41</v>
      </c>
      <c r="D307" s="22" t="s">
        <v>226</v>
      </c>
      <c r="E307" s="23"/>
      <c r="F307" s="24"/>
      <c r="G307" s="25"/>
    </row>
    <row r="308" spans="1:7" ht="15" x14ac:dyDescent="0.2">
      <c r="A308" s="19">
        <f t="shared" ref="A308:A312" si="13">+A307+0.01</f>
        <v>9.02</v>
      </c>
      <c r="B308" s="57" t="s">
        <v>227</v>
      </c>
      <c r="C308" s="21">
        <f>277*0.2</f>
        <v>55.400000000000006</v>
      </c>
      <c r="D308" s="22" t="s">
        <v>226</v>
      </c>
      <c r="E308" s="23"/>
      <c r="F308" s="24"/>
      <c r="G308" s="25"/>
    </row>
    <row r="309" spans="1:7" ht="15" x14ac:dyDescent="0.2">
      <c r="A309" s="19">
        <f t="shared" si="13"/>
        <v>9.0299999999999994</v>
      </c>
      <c r="B309" s="57" t="s">
        <v>228</v>
      </c>
      <c r="C309" s="21">
        <f>43*4*2.8</f>
        <v>481.59999999999997</v>
      </c>
      <c r="D309" s="22" t="s">
        <v>14</v>
      </c>
      <c r="E309" s="23"/>
      <c r="F309" s="24"/>
      <c r="G309" s="25"/>
    </row>
    <row r="310" spans="1:7" ht="15" x14ac:dyDescent="0.2">
      <c r="A310" s="19">
        <f t="shared" si="13"/>
        <v>9.0399999999999991</v>
      </c>
      <c r="B310" s="57" t="s">
        <v>229</v>
      </c>
      <c r="C310" s="21">
        <f>43*2*2.8</f>
        <v>240.79999999999998</v>
      </c>
      <c r="D310" s="22" t="s">
        <v>220</v>
      </c>
      <c r="E310" s="23"/>
      <c r="F310" s="24"/>
      <c r="G310" s="25"/>
    </row>
    <row r="311" spans="1:7" ht="15" x14ac:dyDescent="0.2">
      <c r="A311" s="19">
        <f t="shared" si="13"/>
        <v>9.0499999999999989</v>
      </c>
      <c r="B311" s="57" t="s">
        <v>230</v>
      </c>
      <c r="C311" s="21">
        <f>6*2.8*2.5</f>
        <v>41.999999999999993</v>
      </c>
      <c r="D311" s="22" t="s">
        <v>231</v>
      </c>
      <c r="E311" s="23"/>
      <c r="F311" s="24"/>
      <c r="G311" s="25"/>
    </row>
    <row r="312" spans="1:7" ht="15" x14ac:dyDescent="0.2">
      <c r="A312" s="19">
        <f t="shared" si="13"/>
        <v>9.0599999999999987</v>
      </c>
      <c r="B312" s="57" t="s">
        <v>232</v>
      </c>
      <c r="C312" s="21">
        <v>1</v>
      </c>
      <c r="D312" s="22" t="s">
        <v>67</v>
      </c>
      <c r="E312" s="23"/>
      <c r="F312" s="24"/>
      <c r="G312" s="25"/>
    </row>
    <row r="313" spans="1:7" ht="15" x14ac:dyDescent="0.2">
      <c r="A313" s="17"/>
      <c r="B313" s="57"/>
      <c r="C313" s="21"/>
      <c r="D313" s="22"/>
      <c r="E313" s="23"/>
      <c r="F313" s="24"/>
      <c r="G313" s="25"/>
    </row>
    <row r="314" spans="1:7" ht="15.75" x14ac:dyDescent="0.25">
      <c r="A314" s="15">
        <v>10</v>
      </c>
      <c r="B314" s="16" t="s">
        <v>233</v>
      </c>
      <c r="C314" s="21"/>
      <c r="D314" s="22"/>
      <c r="E314" s="23"/>
      <c r="F314" s="24"/>
      <c r="G314" s="18">
        <f>SUM(F315:F320)</f>
        <v>0</v>
      </c>
    </row>
    <row r="315" spans="1:7" ht="15" outlineLevel="1" x14ac:dyDescent="0.2">
      <c r="A315" s="19">
        <f>+A314+0.01</f>
        <v>10.01</v>
      </c>
      <c r="B315" s="58" t="s">
        <v>234</v>
      </c>
      <c r="C315" s="21">
        <f>400.38+184.77</f>
        <v>585.15</v>
      </c>
      <c r="D315" s="22" t="s">
        <v>200</v>
      </c>
      <c r="E315" s="23"/>
      <c r="F315" s="24"/>
      <c r="G315" s="25"/>
    </row>
    <row r="316" spans="1:7" ht="15" outlineLevel="1" x14ac:dyDescent="0.2">
      <c r="A316" s="19">
        <f t="shared" ref="A316:A318" si="14">+A315+0.01</f>
        <v>10.02</v>
      </c>
      <c r="B316" s="58" t="s">
        <v>235</v>
      </c>
      <c r="C316" s="21">
        <v>43.89</v>
      </c>
      <c r="D316" s="22" t="s">
        <v>236</v>
      </c>
      <c r="E316" s="23"/>
      <c r="F316" s="24"/>
      <c r="G316" s="25"/>
    </row>
    <row r="317" spans="1:7" ht="15" outlineLevel="1" x14ac:dyDescent="0.2">
      <c r="A317" s="19">
        <f t="shared" si="14"/>
        <v>10.029999999999999</v>
      </c>
      <c r="B317" s="58" t="s">
        <v>237</v>
      </c>
      <c r="C317" s="21">
        <v>585.15</v>
      </c>
      <c r="D317" s="22" t="s">
        <v>200</v>
      </c>
      <c r="E317" s="23"/>
      <c r="F317" s="24"/>
      <c r="G317" s="25"/>
    </row>
    <row r="318" spans="1:7" ht="15" outlineLevel="1" x14ac:dyDescent="0.2">
      <c r="A318" s="19">
        <f t="shared" si="14"/>
        <v>10.039999999999999</v>
      </c>
      <c r="B318" s="58" t="s">
        <v>238</v>
      </c>
      <c r="C318" s="21">
        <f>386.48*0.1</f>
        <v>38.648000000000003</v>
      </c>
      <c r="D318" s="22" t="s">
        <v>200</v>
      </c>
      <c r="E318" s="23"/>
      <c r="F318" s="24"/>
      <c r="G318" s="25"/>
    </row>
    <row r="319" spans="1:7" ht="15" x14ac:dyDescent="0.2">
      <c r="A319" s="17"/>
      <c r="B319" s="58"/>
      <c r="C319" s="21"/>
      <c r="D319" s="22"/>
      <c r="E319" s="23"/>
      <c r="F319" s="24"/>
      <c r="G319" s="25"/>
    </row>
    <row r="320" spans="1:7" ht="15.75" x14ac:dyDescent="0.25">
      <c r="A320" s="15">
        <v>11</v>
      </c>
      <c r="B320" s="16" t="s">
        <v>239</v>
      </c>
      <c r="C320" s="21"/>
      <c r="D320" s="22"/>
      <c r="E320" s="23"/>
      <c r="F320" s="24"/>
      <c r="G320" s="18">
        <f>SUM(F321:F324)</f>
        <v>0</v>
      </c>
    </row>
    <row r="321" spans="1:7" ht="15" outlineLevel="1" x14ac:dyDescent="0.2">
      <c r="A321" s="19">
        <f>+A320+0.01</f>
        <v>11.01</v>
      </c>
      <c r="B321" s="59" t="s">
        <v>240</v>
      </c>
      <c r="C321" s="21">
        <v>741.3</v>
      </c>
      <c r="D321" s="22" t="s">
        <v>33</v>
      </c>
      <c r="E321" s="23"/>
      <c r="F321" s="24"/>
      <c r="G321" s="25"/>
    </row>
    <row r="322" spans="1:7" ht="15" outlineLevel="1" x14ac:dyDescent="0.2">
      <c r="A322" s="19">
        <f t="shared" ref="A322:A324" si="15">+A321+0.01</f>
        <v>11.02</v>
      </c>
      <c r="B322" s="60" t="s">
        <v>241</v>
      </c>
      <c r="C322" s="21">
        <v>2</v>
      </c>
      <c r="D322" s="22" t="s">
        <v>165</v>
      </c>
      <c r="E322" s="23"/>
      <c r="F322" s="24"/>
      <c r="G322" s="25"/>
    </row>
    <row r="323" spans="1:7" ht="30" outlineLevel="1" x14ac:dyDescent="0.2">
      <c r="A323" s="19">
        <f t="shared" si="15"/>
        <v>11.03</v>
      </c>
      <c r="B323" s="60" t="s">
        <v>242</v>
      </c>
      <c r="C323" s="21">
        <v>1</v>
      </c>
      <c r="D323" s="22" t="s">
        <v>165</v>
      </c>
      <c r="E323" s="23"/>
      <c r="F323" s="24"/>
      <c r="G323" s="25"/>
    </row>
    <row r="324" spans="1:7" ht="30" outlineLevel="1" x14ac:dyDescent="0.2">
      <c r="A324" s="19">
        <f t="shared" si="15"/>
        <v>11.04</v>
      </c>
      <c r="B324" s="61" t="s">
        <v>243</v>
      </c>
      <c r="C324" s="21">
        <v>1</v>
      </c>
      <c r="D324" s="22" t="s">
        <v>165</v>
      </c>
      <c r="E324" s="23"/>
      <c r="F324" s="24"/>
      <c r="G324" s="25"/>
    </row>
    <row r="325" spans="1:7" ht="15" x14ac:dyDescent="0.2">
      <c r="A325" s="17"/>
      <c r="B325" s="58"/>
      <c r="C325" s="21"/>
      <c r="D325" s="22"/>
      <c r="E325" s="23"/>
      <c r="F325" s="24"/>
      <c r="G325" s="25"/>
    </row>
    <row r="326" spans="1:7" ht="15.75" x14ac:dyDescent="0.25">
      <c r="A326" s="15">
        <v>12</v>
      </c>
      <c r="B326" s="16" t="s">
        <v>244</v>
      </c>
      <c r="C326" s="21"/>
      <c r="D326" s="22"/>
      <c r="E326" s="23"/>
      <c r="F326" s="24"/>
      <c r="G326" s="18">
        <f>SUM(F327:F332)</f>
        <v>0</v>
      </c>
    </row>
    <row r="327" spans="1:7" ht="15" outlineLevel="1" x14ac:dyDescent="0.2">
      <c r="A327" s="19">
        <f>+A326+0.01</f>
        <v>12.01</v>
      </c>
      <c r="B327" s="58" t="s">
        <v>245</v>
      </c>
      <c r="C327" s="21">
        <v>108.23</v>
      </c>
      <c r="D327" s="22" t="s">
        <v>33</v>
      </c>
      <c r="E327" s="23"/>
      <c r="F327" s="24"/>
      <c r="G327" s="25"/>
    </row>
    <row r="328" spans="1:7" ht="15" outlineLevel="1" x14ac:dyDescent="0.2">
      <c r="A328" s="19">
        <f t="shared" ref="A328:A332" si="16">+A327+0.01</f>
        <v>12.02</v>
      </c>
      <c r="B328" s="58" t="s">
        <v>246</v>
      </c>
      <c r="C328" s="21">
        <v>152.54</v>
      </c>
      <c r="D328" s="22" t="s">
        <v>220</v>
      </c>
      <c r="E328" s="23"/>
      <c r="F328" s="24"/>
      <c r="G328" s="25"/>
    </row>
    <row r="329" spans="1:7" ht="15" outlineLevel="1" x14ac:dyDescent="0.2">
      <c r="A329" s="19">
        <f t="shared" si="16"/>
        <v>12.03</v>
      </c>
      <c r="B329" s="58" t="s">
        <v>247</v>
      </c>
      <c r="C329" s="21">
        <v>1</v>
      </c>
      <c r="D329" s="22" t="s">
        <v>16</v>
      </c>
      <c r="E329" s="23"/>
      <c r="F329" s="24"/>
      <c r="G329" s="25"/>
    </row>
    <row r="330" spans="1:7" ht="15" outlineLevel="1" x14ac:dyDescent="0.2">
      <c r="A330" s="19">
        <f t="shared" si="16"/>
        <v>12.04</v>
      </c>
      <c r="B330" s="58" t="s">
        <v>248</v>
      </c>
      <c r="C330" s="21">
        <v>2</v>
      </c>
      <c r="D330" s="22" t="s">
        <v>226</v>
      </c>
      <c r="E330" s="23"/>
      <c r="F330" s="24"/>
      <c r="G330" s="25"/>
    </row>
    <row r="331" spans="1:7" ht="15" outlineLevel="1" x14ac:dyDescent="0.2">
      <c r="A331" s="19">
        <f t="shared" si="16"/>
        <v>12.049999999999999</v>
      </c>
      <c r="B331" s="58" t="s">
        <v>249</v>
      </c>
      <c r="C331" s="21">
        <v>2</v>
      </c>
      <c r="D331" s="22" t="s">
        <v>46</v>
      </c>
      <c r="E331" s="23"/>
      <c r="F331" s="24"/>
      <c r="G331" s="25"/>
    </row>
    <row r="332" spans="1:7" ht="15" outlineLevel="1" x14ac:dyDescent="0.2">
      <c r="A332" s="19">
        <f t="shared" si="16"/>
        <v>12.059999999999999</v>
      </c>
      <c r="B332" s="58" t="s">
        <v>250</v>
      </c>
      <c r="C332" s="21">
        <v>2</v>
      </c>
      <c r="D332" s="22" t="s">
        <v>46</v>
      </c>
      <c r="E332" s="23"/>
      <c r="F332" s="24"/>
      <c r="G332" s="25"/>
    </row>
    <row r="333" spans="1:7" ht="15" outlineLevel="1" x14ac:dyDescent="0.2">
      <c r="A333" s="19"/>
      <c r="B333" s="58"/>
      <c r="C333" s="21"/>
      <c r="D333" s="22"/>
      <c r="E333" s="23"/>
      <c r="F333" s="24"/>
      <c r="G333" s="25"/>
    </row>
    <row r="334" spans="1:7" ht="15" outlineLevel="1" x14ac:dyDescent="0.2">
      <c r="A334" s="19"/>
      <c r="B334" s="58"/>
      <c r="C334" s="21"/>
      <c r="D334" s="22"/>
      <c r="E334" s="23"/>
      <c r="F334" s="24"/>
      <c r="G334" s="25"/>
    </row>
    <row r="335" spans="1:7" ht="15.75" outlineLevel="1" x14ac:dyDescent="0.2">
      <c r="A335" s="19"/>
      <c r="B335" s="16" t="s">
        <v>251</v>
      </c>
      <c r="C335" s="21"/>
      <c r="D335" s="22"/>
      <c r="E335" s="23"/>
      <c r="F335" s="24"/>
      <c r="G335" s="25">
        <f>SUM(G9:G333)</f>
        <v>0</v>
      </c>
    </row>
    <row r="336" spans="1:7" ht="15" outlineLevel="1" x14ac:dyDescent="0.2">
      <c r="A336" s="19"/>
      <c r="B336" s="58"/>
      <c r="C336" s="21"/>
      <c r="D336" s="22"/>
      <c r="E336" s="23"/>
      <c r="F336" s="24"/>
      <c r="G336" s="25"/>
    </row>
    <row r="337" spans="1:7" ht="15.75" outlineLevel="1" x14ac:dyDescent="0.2">
      <c r="A337" s="19"/>
      <c r="B337" s="16" t="s">
        <v>252</v>
      </c>
      <c r="C337" s="21"/>
      <c r="D337" s="22"/>
      <c r="E337" s="23"/>
      <c r="F337" s="24"/>
      <c r="G337" s="25"/>
    </row>
    <row r="338" spans="1:7" ht="15" outlineLevel="1" x14ac:dyDescent="0.2">
      <c r="A338" s="19"/>
      <c r="B338" s="58" t="s">
        <v>253</v>
      </c>
      <c r="C338" s="63">
        <v>0.1</v>
      </c>
      <c r="D338" s="22"/>
      <c r="E338" s="23"/>
      <c r="F338" s="24">
        <f>+$G$335*C338</f>
        <v>0</v>
      </c>
      <c r="G338" s="25"/>
    </row>
    <row r="339" spans="1:7" ht="15" outlineLevel="1" x14ac:dyDescent="0.2">
      <c r="A339" s="19"/>
      <c r="B339" s="58" t="s">
        <v>254</v>
      </c>
      <c r="C339" s="63">
        <v>0.04</v>
      </c>
      <c r="D339" s="22"/>
      <c r="E339" s="23"/>
      <c r="F339" s="24">
        <f t="shared" ref="F339:F342" si="17">+$G$335*C339</f>
        <v>0</v>
      </c>
      <c r="G339" s="25"/>
    </row>
    <row r="340" spans="1:7" ht="15" outlineLevel="1" x14ac:dyDescent="0.2">
      <c r="A340" s="19"/>
      <c r="B340" s="58" t="s">
        <v>255</v>
      </c>
      <c r="C340" s="63">
        <v>0.03</v>
      </c>
      <c r="D340" s="22"/>
      <c r="E340" s="23"/>
      <c r="F340" s="24">
        <f t="shared" si="17"/>
        <v>0</v>
      </c>
      <c r="G340" s="25"/>
    </row>
    <row r="341" spans="1:7" ht="15" outlineLevel="1" x14ac:dyDescent="0.2">
      <c r="A341" s="19"/>
      <c r="B341" s="58" t="s">
        <v>256</v>
      </c>
      <c r="C341" s="63">
        <v>0.01</v>
      </c>
      <c r="D341" s="22"/>
      <c r="E341" s="23"/>
      <c r="F341" s="24">
        <f t="shared" si="17"/>
        <v>0</v>
      </c>
      <c r="G341" s="25"/>
    </row>
    <row r="342" spans="1:7" ht="15" outlineLevel="1" x14ac:dyDescent="0.2">
      <c r="A342" s="19"/>
      <c r="B342" s="58" t="s">
        <v>257</v>
      </c>
      <c r="C342" s="63">
        <v>0.03</v>
      </c>
      <c r="D342" s="22"/>
      <c r="E342" s="23"/>
      <c r="F342" s="24">
        <f t="shared" si="17"/>
        <v>0</v>
      </c>
      <c r="G342" s="25"/>
    </row>
    <row r="343" spans="1:7" ht="48.75" customHeight="1" outlineLevel="1" x14ac:dyDescent="0.2">
      <c r="A343" s="19" t="s">
        <v>4</v>
      </c>
      <c r="B343" s="58" t="s">
        <v>258</v>
      </c>
      <c r="C343" s="64">
        <v>1</v>
      </c>
      <c r="D343" s="22" t="s">
        <v>16</v>
      </c>
      <c r="E343" s="23"/>
      <c r="F343" s="24">
        <v>120000</v>
      </c>
      <c r="G343" s="25"/>
    </row>
    <row r="344" spans="1:7" ht="30" outlineLevel="1" x14ac:dyDescent="0.2">
      <c r="A344" s="19"/>
      <c r="B344" s="58" t="s">
        <v>259</v>
      </c>
      <c r="C344" s="64">
        <v>1</v>
      </c>
      <c r="D344" s="22" t="s">
        <v>16</v>
      </c>
      <c r="E344" s="23"/>
      <c r="F344" s="24">
        <v>1600000</v>
      </c>
      <c r="G344" s="25"/>
    </row>
    <row r="345" spans="1:7" ht="15" outlineLevel="1" x14ac:dyDescent="0.2">
      <c r="A345" s="19" t="s">
        <v>4</v>
      </c>
      <c r="B345" s="58" t="s">
        <v>260</v>
      </c>
      <c r="C345" s="64">
        <v>1</v>
      </c>
      <c r="D345" s="22" t="s">
        <v>16</v>
      </c>
      <c r="E345" s="23"/>
      <c r="F345" s="24">
        <v>2650000</v>
      </c>
      <c r="G345" s="25"/>
    </row>
    <row r="346" spans="1:7" ht="15" outlineLevel="1" x14ac:dyDescent="0.2">
      <c r="A346" s="19"/>
      <c r="B346" s="58" t="s">
        <v>261</v>
      </c>
      <c r="C346" s="65">
        <v>1E-3</v>
      </c>
      <c r="D346" s="22"/>
      <c r="E346" s="23"/>
      <c r="F346" s="24">
        <f>+G335*C346</f>
        <v>0</v>
      </c>
      <c r="G346" s="25"/>
    </row>
    <row r="347" spans="1:7" ht="15" outlineLevel="1" x14ac:dyDescent="0.2">
      <c r="A347" s="19"/>
      <c r="B347" s="58" t="s">
        <v>262</v>
      </c>
      <c r="C347" s="63">
        <v>0.18</v>
      </c>
      <c r="D347" s="22"/>
      <c r="E347" s="23"/>
      <c r="F347" s="24">
        <f>+F338*C347</f>
        <v>0</v>
      </c>
      <c r="G347" s="25"/>
    </row>
    <row r="348" spans="1:7" ht="15" outlineLevel="1" x14ac:dyDescent="0.2">
      <c r="A348" s="19"/>
      <c r="B348" s="58"/>
      <c r="C348" s="63"/>
      <c r="D348" s="22"/>
      <c r="E348" s="23"/>
      <c r="F348" s="24"/>
      <c r="G348" s="25">
        <f>SUM(F338:F348)</f>
        <v>4370000</v>
      </c>
    </row>
    <row r="349" spans="1:7" ht="15.75" outlineLevel="1" x14ac:dyDescent="0.2">
      <c r="A349" s="19"/>
      <c r="B349" s="16" t="s">
        <v>264</v>
      </c>
      <c r="C349" s="63"/>
      <c r="D349" s="22"/>
      <c r="E349" s="23"/>
      <c r="F349" s="24"/>
      <c r="G349" s="25">
        <f>+G348+G335</f>
        <v>4370000</v>
      </c>
    </row>
    <row r="350" spans="1:7" ht="15" outlineLevel="1" x14ac:dyDescent="0.2">
      <c r="A350" s="19"/>
      <c r="B350" s="58" t="s">
        <v>265</v>
      </c>
      <c r="C350" s="63">
        <v>0.05</v>
      </c>
      <c r="D350" s="22"/>
      <c r="E350" s="23" t="s">
        <v>4</v>
      </c>
      <c r="F350" s="24">
        <f>+$G$349*C350</f>
        <v>218500</v>
      </c>
      <c r="G350" s="25"/>
    </row>
    <row r="351" spans="1:7" ht="15.75" outlineLevel="1" x14ac:dyDescent="0.2">
      <c r="A351" s="19"/>
      <c r="B351" s="16" t="s">
        <v>263</v>
      </c>
      <c r="C351" s="21"/>
      <c r="D351" s="22"/>
      <c r="E351" s="23"/>
      <c r="F351" s="24"/>
      <c r="G351" s="25">
        <f>+F350+G349</f>
        <v>4588500</v>
      </c>
    </row>
  </sheetData>
  <mergeCells count="6">
    <mergeCell ref="F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53" orientation="portrait" r:id="rId1"/>
  <rowBreaks count="1" manualBreakCount="1">
    <brk id="2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LC</vt:lpstr>
      <vt:lpstr>LC!Títulos_a_imprimir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LoGo</dc:creator>
  <cp:lastModifiedBy>licitaciones@hidroelectrica.gov.do</cp:lastModifiedBy>
  <dcterms:created xsi:type="dcterms:W3CDTF">2023-07-21T19:57:06Z</dcterms:created>
  <dcterms:modified xsi:type="dcterms:W3CDTF">2023-09-27T12:10:54Z</dcterms:modified>
</cp:coreProperties>
</file>