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aria.gomez\Downloads\"/>
    </mc:Choice>
  </mc:AlternateContent>
  <xr:revisionPtr revIDLastSave="0" documentId="8_{FB473436-5E06-4646-8A78-039738A6C927}" xr6:coauthVersionLast="47" xr6:coauthVersionMax="47" xr10:uidLastSave="{00000000-0000-0000-0000-000000000000}"/>
  <bookViews>
    <workbookView xWindow="21480" yWindow="-120" windowWidth="29040" windowHeight="15720" activeTab="3" xr2:uid="{00000000-000D-0000-FFFF-FFFF00000000}"/>
  </bookViews>
  <sheets>
    <sheet name="octubre" sheetId="2" r:id="rId1"/>
    <sheet name="noviembre" sheetId="3" r:id="rId2"/>
    <sheet name="Diciembre" sheetId="4" r:id="rId3"/>
    <sheet name="4to Trimestre Por zona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5" l="1"/>
  <c r="G3" i="5"/>
  <c r="L3" i="5" s="1"/>
  <c r="I3" i="5"/>
  <c r="J3" i="5"/>
  <c r="K3" i="5" s="1"/>
  <c r="F4" i="5"/>
  <c r="L4" i="5" s="1"/>
  <c r="N4" i="5" s="1"/>
  <c r="G4" i="5"/>
  <c r="I4" i="5"/>
  <c r="J4" i="5"/>
  <c r="F5" i="5"/>
  <c r="G5" i="5"/>
  <c r="H5" i="5" s="1"/>
  <c r="I5" i="5"/>
  <c r="J5" i="5"/>
  <c r="K5" i="5" s="1"/>
  <c r="F6" i="5"/>
  <c r="G6" i="5"/>
  <c r="L6" i="5" s="1"/>
  <c r="N6" i="5" s="1"/>
  <c r="I6" i="5"/>
  <c r="J6" i="5"/>
  <c r="F7" i="5"/>
  <c r="F13" i="5" s="1"/>
  <c r="G7" i="5"/>
  <c r="I7" i="5"/>
  <c r="J7" i="5"/>
  <c r="F8" i="5"/>
  <c r="G8" i="5"/>
  <c r="L8" i="5" s="1"/>
  <c r="N8" i="5" s="1"/>
  <c r="I8" i="5"/>
  <c r="J8" i="5"/>
  <c r="K8" i="5"/>
  <c r="F9" i="5"/>
  <c r="G9" i="5"/>
  <c r="I9" i="5"/>
  <c r="J9" i="5"/>
  <c r="F10" i="5"/>
  <c r="G10" i="5"/>
  <c r="I10" i="5"/>
  <c r="J10" i="5"/>
  <c r="K10" i="5" s="1"/>
  <c r="L10" i="5"/>
  <c r="N10" i="5" s="1"/>
  <c r="F11" i="5"/>
  <c r="G11" i="5"/>
  <c r="H10" i="5" s="1"/>
  <c r="I11" i="5"/>
  <c r="J11" i="5"/>
  <c r="F12" i="5"/>
  <c r="G12" i="5"/>
  <c r="L12" i="5" s="1"/>
  <c r="N12" i="5" s="1"/>
  <c r="I12" i="5"/>
  <c r="J12" i="5"/>
  <c r="K12" i="5" s="1"/>
  <c r="E13" i="5"/>
  <c r="E28" i="5" s="1"/>
  <c r="I13" i="5"/>
  <c r="J13" i="5"/>
  <c r="F15" i="5"/>
  <c r="G15" i="5"/>
  <c r="H15" i="5"/>
  <c r="I15" i="5"/>
  <c r="J15" i="5"/>
  <c r="K15" i="5"/>
  <c r="F16" i="5"/>
  <c r="L16" i="5" s="1"/>
  <c r="N16" i="5" s="1"/>
  <c r="G16" i="5"/>
  <c r="I16" i="5"/>
  <c r="J16" i="5"/>
  <c r="J27" i="5" s="1"/>
  <c r="F17" i="5"/>
  <c r="L17" i="5" s="1"/>
  <c r="N17" i="5" s="1"/>
  <c r="G17" i="5"/>
  <c r="I17" i="5"/>
  <c r="J17" i="5"/>
  <c r="F18" i="5"/>
  <c r="G18" i="5"/>
  <c r="L18" i="5" s="1"/>
  <c r="N18" i="5" s="1"/>
  <c r="H18" i="5"/>
  <c r="I18" i="5"/>
  <c r="J18" i="5"/>
  <c r="K18" i="5" s="1"/>
  <c r="C19" i="5"/>
  <c r="F19" i="5"/>
  <c r="G19" i="5"/>
  <c r="H19" i="5"/>
  <c r="I19" i="5"/>
  <c r="J19" i="5"/>
  <c r="K19" i="5" s="1"/>
  <c r="Q19" i="5" s="1"/>
  <c r="L19" i="5"/>
  <c r="N19" i="5" s="1"/>
  <c r="F20" i="5"/>
  <c r="L20" i="5" s="1"/>
  <c r="N20" i="5" s="1"/>
  <c r="G20" i="5"/>
  <c r="I20" i="5"/>
  <c r="J20" i="5"/>
  <c r="F21" i="5"/>
  <c r="G21" i="5"/>
  <c r="H21" i="5"/>
  <c r="I21" i="5"/>
  <c r="J21" i="5"/>
  <c r="K21" i="5"/>
  <c r="F22" i="5"/>
  <c r="G22" i="5"/>
  <c r="L22" i="5" s="1"/>
  <c r="N22" i="5" s="1"/>
  <c r="I22" i="5"/>
  <c r="J22" i="5"/>
  <c r="F23" i="5"/>
  <c r="G23" i="5"/>
  <c r="H22" i="5" s="1"/>
  <c r="I23" i="5"/>
  <c r="J23" i="5"/>
  <c r="L23" i="5"/>
  <c r="N23" i="5" s="1"/>
  <c r="F24" i="5"/>
  <c r="G24" i="5"/>
  <c r="H24" i="5" s="1"/>
  <c r="I24" i="5"/>
  <c r="J24" i="5"/>
  <c r="K24" i="5" s="1"/>
  <c r="F25" i="5"/>
  <c r="G25" i="5"/>
  <c r="L25" i="5" s="1"/>
  <c r="N25" i="5" s="1"/>
  <c r="H25" i="5"/>
  <c r="I25" i="5"/>
  <c r="J25" i="5"/>
  <c r="C26" i="5"/>
  <c r="F26" i="5"/>
  <c r="G26" i="5"/>
  <c r="I26" i="5"/>
  <c r="J26" i="5"/>
  <c r="E27" i="5"/>
  <c r="F27" i="5"/>
  <c r="G27" i="5"/>
  <c r="Q9" i="5" s="1"/>
  <c r="F30" i="5"/>
  <c r="G30" i="5"/>
  <c r="H30" i="5" s="1"/>
  <c r="I30" i="5"/>
  <c r="J30" i="5"/>
  <c r="F31" i="5"/>
  <c r="G31" i="5"/>
  <c r="L31" i="5" s="1"/>
  <c r="N31" i="5" s="1"/>
  <c r="I31" i="5"/>
  <c r="J31" i="5"/>
  <c r="K30" i="5" s="1"/>
  <c r="F32" i="5"/>
  <c r="G32" i="5"/>
  <c r="H32" i="5" s="1"/>
  <c r="I32" i="5"/>
  <c r="J32" i="5"/>
  <c r="F33" i="5"/>
  <c r="G33" i="5"/>
  <c r="I33" i="5"/>
  <c r="J33" i="5"/>
  <c r="L33" i="5"/>
  <c r="N33" i="5" s="1"/>
  <c r="F34" i="5"/>
  <c r="L34" i="5" s="1"/>
  <c r="N34" i="5" s="1"/>
  <c r="G34" i="5"/>
  <c r="I34" i="5"/>
  <c r="J34" i="5"/>
  <c r="F35" i="5"/>
  <c r="G35" i="5"/>
  <c r="I35" i="5"/>
  <c r="J35" i="5"/>
  <c r="F36" i="5"/>
  <c r="G36" i="5"/>
  <c r="H36" i="5" s="1"/>
  <c r="I36" i="5"/>
  <c r="J36" i="5"/>
  <c r="K36" i="5" s="1"/>
  <c r="F37" i="5"/>
  <c r="G37" i="5"/>
  <c r="L37" i="5" s="1"/>
  <c r="N37" i="5" s="1"/>
  <c r="H37" i="5"/>
  <c r="I37" i="5"/>
  <c r="J37" i="5"/>
  <c r="K37" i="5" s="1"/>
  <c r="F38" i="5"/>
  <c r="G38" i="5"/>
  <c r="H38" i="5"/>
  <c r="I38" i="5"/>
  <c r="J38" i="5"/>
  <c r="K38" i="5" s="1"/>
  <c r="L38" i="5"/>
  <c r="N38" i="5" s="1"/>
  <c r="E39" i="5"/>
  <c r="E53" i="5" s="1"/>
  <c r="E54" i="5" s="1"/>
  <c r="F41" i="5"/>
  <c r="G41" i="5"/>
  <c r="H41" i="5" s="1"/>
  <c r="I41" i="5"/>
  <c r="J41" i="5"/>
  <c r="K41" i="5" s="1"/>
  <c r="Q25" i="5" s="1"/>
  <c r="F42" i="5"/>
  <c r="G42" i="5"/>
  <c r="H42" i="5"/>
  <c r="I42" i="5"/>
  <c r="I52" i="5" s="1"/>
  <c r="J42" i="5"/>
  <c r="K42" i="5" s="1"/>
  <c r="F43" i="5"/>
  <c r="G43" i="5"/>
  <c r="H43" i="5" s="1"/>
  <c r="I43" i="5"/>
  <c r="J43" i="5"/>
  <c r="K43" i="5"/>
  <c r="F44" i="5"/>
  <c r="G44" i="5"/>
  <c r="L44" i="5" s="1"/>
  <c r="N44" i="5" s="1"/>
  <c r="I44" i="5"/>
  <c r="J44" i="5"/>
  <c r="K44" i="5" s="1"/>
  <c r="F45" i="5"/>
  <c r="G45" i="5"/>
  <c r="I45" i="5"/>
  <c r="J45" i="5"/>
  <c r="L45" i="5"/>
  <c r="N45" i="5" s="1"/>
  <c r="F46" i="5"/>
  <c r="G46" i="5"/>
  <c r="I46" i="5"/>
  <c r="J46" i="5"/>
  <c r="L46" i="5"/>
  <c r="N46" i="5" s="1"/>
  <c r="F47" i="5"/>
  <c r="G47" i="5"/>
  <c r="I47" i="5"/>
  <c r="J47" i="5"/>
  <c r="F48" i="5"/>
  <c r="G48" i="5"/>
  <c r="H48" i="5" s="1"/>
  <c r="I48" i="5"/>
  <c r="J48" i="5"/>
  <c r="L48" i="5"/>
  <c r="N48" i="5" s="1"/>
  <c r="F49" i="5"/>
  <c r="G49" i="5"/>
  <c r="I49" i="5"/>
  <c r="J49" i="5"/>
  <c r="F50" i="5"/>
  <c r="G50" i="5"/>
  <c r="L50" i="5" s="1"/>
  <c r="I50" i="5"/>
  <c r="J50" i="5"/>
  <c r="K50" i="5" s="1"/>
  <c r="Q24" i="5" s="1"/>
  <c r="N50" i="5"/>
  <c r="F51" i="5"/>
  <c r="L51" i="5" s="1"/>
  <c r="N51" i="5" s="1"/>
  <c r="G51" i="5"/>
  <c r="I51" i="5"/>
  <c r="J51" i="5"/>
  <c r="E52" i="5"/>
  <c r="M6" i="4"/>
  <c r="M7" i="4"/>
  <c r="M8" i="4"/>
  <c r="M9" i="4"/>
  <c r="P15" i="4"/>
  <c r="P16" i="4" s="1"/>
  <c r="N20" i="4"/>
  <c r="M6" i="3"/>
  <c r="M7" i="3"/>
  <c r="M8" i="3"/>
  <c r="M9" i="3"/>
  <c r="N17" i="3"/>
  <c r="M6" i="2"/>
  <c r="M7" i="2"/>
  <c r="M8" i="2"/>
  <c r="M9" i="2"/>
  <c r="M16" i="2"/>
  <c r="K6" i="5" l="1"/>
  <c r="Q15" i="5" s="1"/>
  <c r="L36" i="5"/>
  <c r="N36" i="5" s="1"/>
  <c r="K48" i="5"/>
  <c r="K25" i="5"/>
  <c r="Q18" i="5" s="1"/>
  <c r="K32" i="5"/>
  <c r="Q21" i="5" s="1"/>
  <c r="K22" i="5"/>
  <c r="L49" i="5"/>
  <c r="N49" i="5" s="1"/>
  <c r="L26" i="5"/>
  <c r="N26" i="5" s="1"/>
  <c r="L15" i="5"/>
  <c r="N15" i="5" s="1"/>
  <c r="I27" i="5"/>
  <c r="I28" i="5" s="1"/>
  <c r="L32" i="5"/>
  <c r="N32" i="5" s="1"/>
  <c r="L9" i="5"/>
  <c r="N9" i="5" s="1"/>
  <c r="L5" i="5"/>
  <c r="N5" i="5" s="1"/>
  <c r="H44" i="5"/>
  <c r="L21" i="5"/>
  <c r="N21" i="5" s="1"/>
  <c r="H12" i="5"/>
  <c r="K34" i="5"/>
  <c r="Q22" i="5" s="1"/>
  <c r="H16" i="5"/>
  <c r="H27" i="5" s="1"/>
  <c r="Q16" i="5" s="1"/>
  <c r="L30" i="5"/>
  <c r="L39" i="5" s="1"/>
  <c r="L11" i="5"/>
  <c r="N11" i="5" s="1"/>
  <c r="F28" i="5"/>
  <c r="H50" i="5"/>
  <c r="L24" i="5"/>
  <c r="N24" i="5" s="1"/>
  <c r="L7" i="5"/>
  <c r="N7" i="5" s="1"/>
  <c r="H3" i="5"/>
  <c r="L35" i="5"/>
  <c r="N35" i="5" s="1"/>
  <c r="G39" i="5"/>
  <c r="H34" i="5"/>
  <c r="H39" i="5" s="1"/>
  <c r="K13" i="5"/>
  <c r="J52" i="5"/>
  <c r="J28" i="5"/>
  <c r="K46" i="5"/>
  <c r="K52" i="5" s="1"/>
  <c r="I39" i="5"/>
  <c r="I53" i="5" s="1"/>
  <c r="I54" i="5" s="1"/>
  <c r="M10" i="4"/>
  <c r="L42" i="5"/>
  <c r="N42" i="5" s="1"/>
  <c r="F39" i="5"/>
  <c r="N3" i="5"/>
  <c r="M10" i="3"/>
  <c r="M10" i="2"/>
  <c r="L47" i="5"/>
  <c r="N47" i="5" s="1"/>
  <c r="H46" i="5"/>
  <c r="F52" i="5"/>
  <c r="J39" i="5"/>
  <c r="H8" i="5"/>
  <c r="L43" i="5"/>
  <c r="N43" i="5" s="1"/>
  <c r="L41" i="5"/>
  <c r="K16" i="5"/>
  <c r="K27" i="5" s="1"/>
  <c r="Q14" i="5"/>
  <c r="G52" i="5"/>
  <c r="H6" i="5"/>
  <c r="H13" i="5" s="1"/>
  <c r="G13" i="5"/>
  <c r="L13" i="5" l="1"/>
  <c r="K28" i="5"/>
  <c r="L27" i="5"/>
  <c r="N27" i="5" s="1"/>
  <c r="H52" i="5"/>
  <c r="Q23" i="5" s="1"/>
  <c r="K39" i="5"/>
  <c r="K53" i="5" s="1"/>
  <c r="K54" i="5" s="1"/>
  <c r="K55" i="5" s="1"/>
  <c r="N30" i="5"/>
  <c r="J53" i="5"/>
  <c r="H28" i="5"/>
  <c r="Q13" i="5"/>
  <c r="H53" i="5"/>
  <c r="Q20" i="5"/>
  <c r="Q11" i="5"/>
  <c r="N41" i="5"/>
  <c r="L52" i="5"/>
  <c r="N52" i="5" s="1"/>
  <c r="F53" i="5"/>
  <c r="F54" i="5" s="1"/>
  <c r="Q10" i="5"/>
  <c r="G53" i="5"/>
  <c r="I55" i="5"/>
  <c r="N39" i="5"/>
  <c r="J54" i="5"/>
  <c r="J55" i="5" s="1"/>
  <c r="Q8" i="5"/>
  <c r="G28" i="5"/>
  <c r="L28" i="5"/>
  <c r="N13" i="5"/>
  <c r="Q4" i="5" l="1"/>
  <c r="G54" i="5"/>
  <c r="L53" i="5"/>
  <c r="N53" i="5" s="1"/>
  <c r="N28" i="5"/>
  <c r="L54" i="5"/>
  <c r="N54" i="5" s="1"/>
  <c r="Q5" i="5"/>
  <c r="H54" i="5"/>
  <c r="H55" i="5" s="1"/>
  <c r="M6" i="5" l="1"/>
  <c r="M10" i="5"/>
  <c r="M16" i="5"/>
  <c r="M18" i="5"/>
  <c r="M19" i="5"/>
  <c r="M22" i="5"/>
  <c r="M34" i="5"/>
  <c r="M46" i="5"/>
  <c r="M3" i="5"/>
  <c r="M5" i="5"/>
  <c r="M25" i="5"/>
  <c r="R18" i="5" s="1"/>
  <c r="M24" i="5"/>
  <c r="M15" i="5"/>
  <c r="M37" i="5"/>
  <c r="M4" i="5"/>
  <c r="M12" i="5"/>
  <c r="M20" i="5"/>
  <c r="M11" i="5"/>
  <c r="M17" i="5"/>
  <c r="M23" i="5"/>
  <c r="M27" i="5"/>
  <c r="M8" i="5"/>
  <c r="M30" i="5"/>
  <c r="M36" i="5"/>
  <c r="M38" i="5"/>
  <c r="M48" i="5"/>
  <c r="G57" i="5"/>
  <c r="M26" i="5"/>
  <c r="M31" i="5"/>
  <c r="M41" i="5"/>
  <c r="R25" i="5" s="1"/>
  <c r="M43" i="5"/>
  <c r="G55" i="5"/>
  <c r="M33" i="5"/>
  <c r="M44" i="5"/>
  <c r="M49" i="5"/>
  <c r="M45" i="5"/>
  <c r="M51" i="5"/>
  <c r="M54" i="5"/>
  <c r="M50" i="5"/>
  <c r="M47" i="5"/>
  <c r="M32" i="5"/>
  <c r="M21" i="5"/>
  <c r="M35" i="5"/>
  <c r="M42" i="5"/>
  <c r="M9" i="5"/>
  <c r="M7" i="5"/>
  <c r="I59" i="5"/>
  <c r="M13" i="5"/>
  <c r="M52" i="5"/>
  <c r="M39" i="5"/>
  <c r="M53" i="5"/>
  <c r="R5" i="5" s="1"/>
  <c r="M28" i="5"/>
  <c r="R4" i="5" s="1"/>
  <c r="R24" i="5" l="1"/>
  <c r="R21" i="5"/>
  <c r="R16" i="5"/>
  <c r="R9" i="5"/>
  <c r="R14" i="5"/>
  <c r="R10" i="5"/>
  <c r="R20" i="5"/>
  <c r="R8" i="5"/>
  <c r="R13" i="5"/>
  <c r="R11" i="5"/>
  <c r="R23" i="5"/>
  <c r="R22" i="5"/>
  <c r="R15" i="5"/>
</calcChain>
</file>

<file path=xl/sharedStrings.xml><?xml version="1.0" encoding="utf-8"?>
<sst xmlns="http://schemas.openxmlformats.org/spreadsheetml/2006/main" count="330" uniqueCount="151">
  <si>
    <t>TOTAL  GRAL.</t>
  </si>
  <si>
    <t>SUB-TOTAL  SECTOR  SUR</t>
  </si>
  <si>
    <t>PALOMINO II</t>
  </si>
  <si>
    <t>PALOMINO I</t>
  </si>
  <si>
    <t>MAGUEYAL II</t>
  </si>
  <si>
    <t>MAGUEYAL I</t>
  </si>
  <si>
    <t>DOMINGO RODRIGUEZ II</t>
  </si>
  <si>
    <t>DOMINGO RODRIGUEZ I</t>
  </si>
  <si>
    <t>LOS TOROS II</t>
  </si>
  <si>
    <t>LOS TOROS I</t>
  </si>
  <si>
    <t>LAS  DAMAS</t>
  </si>
  <si>
    <t>SABANETA</t>
  </si>
  <si>
    <t>SABANA YEGUA</t>
  </si>
  <si>
    <t>SECTOR HIDRAULICO SUR</t>
  </si>
  <si>
    <t>SUB-TOTAL SECTOR NIZAO</t>
  </si>
  <si>
    <t>LAS BARIAS</t>
  </si>
  <si>
    <t>LOS ANONES</t>
  </si>
  <si>
    <t>NIZAO NAJAYO</t>
  </si>
  <si>
    <t>AGUACATE - I I</t>
  </si>
  <si>
    <t>AGUACATE - I</t>
  </si>
  <si>
    <t>JIGUEY - I I</t>
  </si>
  <si>
    <t>JIGUEY - I</t>
  </si>
  <si>
    <t>VALDESIA - I I</t>
  </si>
  <si>
    <t xml:space="preserve">VALDESIA - I </t>
  </si>
  <si>
    <t>SECTOR HIDRAULICO NIZAO</t>
  </si>
  <si>
    <t xml:space="preserve"> </t>
  </si>
  <si>
    <t>PINALITO II</t>
  </si>
  <si>
    <t>PINALITO I</t>
  </si>
  <si>
    <t>ROSA JULIA DE LA CRUZ</t>
  </si>
  <si>
    <t>ANIANA VARGAS I I</t>
  </si>
  <si>
    <t>ANIANA VARGAS I</t>
  </si>
  <si>
    <t>EL  SALTO DE CONSTANZA</t>
  </si>
  <si>
    <t xml:space="preserve">RIO BLANCO - I I </t>
  </si>
  <si>
    <t>RIO BLANCO - I</t>
  </si>
  <si>
    <t>JIMENOA</t>
  </si>
  <si>
    <t>HATILLO - I I</t>
  </si>
  <si>
    <t>HATILLO - I</t>
  </si>
  <si>
    <t>RINCON</t>
  </si>
  <si>
    <t>SECTOR HIDRAULICO CENTRO</t>
  </si>
  <si>
    <t>SUB-TOTAL SECTOR NORTE</t>
  </si>
  <si>
    <t>BRAZO DERECHO</t>
  </si>
  <si>
    <t>BAIGUAQUE - I I</t>
  </si>
  <si>
    <t xml:space="preserve">BAIGUAQUE - I </t>
  </si>
  <si>
    <t>C. E. MONCION  - I I</t>
  </si>
  <si>
    <t>C. E. MONCION  - I</t>
  </si>
  <si>
    <t>MONCION  - II</t>
  </si>
  <si>
    <t>MONCION  - I</t>
  </si>
  <si>
    <t>ANGOSTURA</t>
  </si>
  <si>
    <t>TAVERA - I I</t>
  </si>
  <si>
    <t xml:space="preserve">TAVERA - I </t>
  </si>
  <si>
    <t>Total de Horas</t>
  </si>
  <si>
    <t>SECTOR HIDRAULICO NORTE</t>
  </si>
  <si>
    <t>(MW)</t>
  </si>
  <si>
    <t>(KWH)</t>
  </si>
  <si>
    <t xml:space="preserve">CENTRAL </t>
  </si>
  <si>
    <t>NETO / UNIDAD</t>
  </si>
  <si>
    <t>TOTAL</t>
  </si>
  <si>
    <t>BRUTO / UNIDAD</t>
  </si>
  <si>
    <t>PRESENTE</t>
  </si>
  <si>
    <t>ANTERIOR</t>
  </si>
  <si>
    <t>OPERACION</t>
  </si>
  <si>
    <t>NETO  POR</t>
  </si>
  <si>
    <t>GENERADO</t>
  </si>
  <si>
    <t>ESTACION</t>
  </si>
  <si>
    <t>BRUTO  POR</t>
  </si>
  <si>
    <t>HORAS</t>
  </si>
  <si>
    <t>POTENCIA PROMEDIO</t>
  </si>
  <si>
    <t>CONSUMO</t>
  </si>
  <si>
    <t xml:space="preserve"> LECTURA  GENERACION</t>
  </si>
  <si>
    <t>CENTRAL</t>
  </si>
  <si>
    <t>No.</t>
  </si>
  <si>
    <t>%Cosumo</t>
  </si>
  <si>
    <t>Total General</t>
  </si>
  <si>
    <t>Total Sector</t>
  </si>
  <si>
    <t>Sub-Total</t>
  </si>
  <si>
    <t>Palomino II</t>
  </si>
  <si>
    <t>Palomino I</t>
  </si>
  <si>
    <t>Magueyal II</t>
  </si>
  <si>
    <t>Magueyal I</t>
  </si>
  <si>
    <t>Dgo. Rguez. II</t>
  </si>
  <si>
    <t>Dgo. Rguez. I</t>
  </si>
  <si>
    <t>Los Toros II</t>
  </si>
  <si>
    <t>Los Toros I</t>
  </si>
  <si>
    <t>Las Damas</t>
  </si>
  <si>
    <t>Sabaneta</t>
  </si>
  <si>
    <t>Sabana Yegua</t>
  </si>
  <si>
    <t>Zona Sur</t>
  </si>
  <si>
    <t>Las Barías</t>
  </si>
  <si>
    <t>Los Anones</t>
  </si>
  <si>
    <t>Nizao Najayo</t>
  </si>
  <si>
    <t>Aguacate II</t>
  </si>
  <si>
    <t>Aguacate I</t>
  </si>
  <si>
    <t>Jigüey II</t>
  </si>
  <si>
    <t>Jigüey  I</t>
  </si>
  <si>
    <t>Valdesia II</t>
  </si>
  <si>
    <t xml:space="preserve">Valdesia I </t>
  </si>
  <si>
    <t>Zona Nizao</t>
  </si>
  <si>
    <t>SECTOR  SUR</t>
  </si>
  <si>
    <t>Pinalito II</t>
  </si>
  <si>
    <t>Pinalito I</t>
  </si>
  <si>
    <t>Palomino</t>
  </si>
  <si>
    <t>Rosa J. De la Cruz</t>
  </si>
  <si>
    <t>Sur</t>
  </si>
  <si>
    <t>Aniana Vargas II</t>
  </si>
  <si>
    <t>Aguacate</t>
  </si>
  <si>
    <t>Aniana Vargas I</t>
  </si>
  <si>
    <t>Jigüey</t>
  </si>
  <si>
    <t>El  Salto</t>
  </si>
  <si>
    <t>Nizao</t>
  </si>
  <si>
    <t>Rio Blanco II</t>
  </si>
  <si>
    <t>Rio Blanco</t>
  </si>
  <si>
    <t>Rio Blanco I</t>
  </si>
  <si>
    <t>Pinalito</t>
  </si>
  <si>
    <t>Jimenoa</t>
  </si>
  <si>
    <t>Hatillo II</t>
  </si>
  <si>
    <t>Centro</t>
  </si>
  <si>
    <t>Hatillo I</t>
  </si>
  <si>
    <t>Monción</t>
  </si>
  <si>
    <t>Rincón</t>
  </si>
  <si>
    <t>Tavera</t>
  </si>
  <si>
    <t>Zona Centro</t>
  </si>
  <si>
    <t>Norte</t>
  </si>
  <si>
    <t>Brazo Derecho</t>
  </si>
  <si>
    <t>Baiguaque II</t>
  </si>
  <si>
    <t>Baiguaque I</t>
  </si>
  <si>
    <t>C. E. Monción II</t>
  </si>
  <si>
    <t>C. E. Monción I</t>
  </si>
  <si>
    <t>%</t>
  </si>
  <si>
    <t>GWh</t>
  </si>
  <si>
    <t>Zona</t>
  </si>
  <si>
    <t>Monción II</t>
  </si>
  <si>
    <t>Monción I</t>
  </si>
  <si>
    <t>Sector Hid. Sur</t>
  </si>
  <si>
    <t>Angostura</t>
  </si>
  <si>
    <t>Sector Hid. Norte</t>
  </si>
  <si>
    <t>Tavera II</t>
  </si>
  <si>
    <t>Sector</t>
  </si>
  <si>
    <t>Tavera I</t>
  </si>
  <si>
    <t>Zona Norte</t>
  </si>
  <si>
    <t>SECTOR  NORTE</t>
  </si>
  <si>
    <t>porcentaje</t>
  </si>
  <si>
    <t>Participación %</t>
  </si>
  <si>
    <t>Potencia Promedio (MW)</t>
  </si>
  <si>
    <t>Generado Neto por central (KWH)</t>
  </si>
  <si>
    <t>Generado Neto por unidad (KWH)</t>
  </si>
  <si>
    <t>Consumo Estación (KWH)</t>
  </si>
  <si>
    <t>Generado Bruto por central (KWH)</t>
  </si>
  <si>
    <t>Generado Bruto Por Unidad (KWH)</t>
  </si>
  <si>
    <t>Horas de Operación</t>
  </si>
  <si>
    <t>P.I. (MW)</t>
  </si>
  <si>
    <t>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</si>
</sst>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(* #,##0.00_);_(* \(#,##0.00\);_(* &quot;-&quot;??_);_(@_)"/>
    <numFmt numFmtId="164" formatCode="#,##0;[Red]#,##0"/>
    <numFmt numFmtId="165" formatCode="0.00;[Red]0.00"/>
    <numFmt numFmtId="166" formatCode="_(* #,##0_);_(* \(#,##0\);_(* \-??_);_(@_)"/>
    <numFmt numFmtId="167" formatCode="#,##0.00;[Red]#,##0.00"/>
    <numFmt numFmtId="168" formatCode="00.00"/>
    <numFmt numFmtId="169" formatCode="_(* #,##0_);_(* \(#,##0\);_(* \-_);_(@_)"/>
    <numFmt numFmtId="170" formatCode="0.00000"/>
    <numFmt numFmtId="171" formatCode="0.0000"/>
    <numFmt numFmtId="172" formatCode="0.000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sz val="10"/>
      <color indexed="8"/>
      <name val="Arial"/>
      <family val="2"/>
    </font>
    <font>
      <sz val="10"/>
      <name val="Arial MT"/>
    </font>
    <font>
      <b/>
      <sz val="12"/>
      <color theme="8"/>
      <name val="Calibri"/>
      <family val="2"/>
      <scheme val="minor"/>
    </font>
    <font>
      <sz val="9"/>
      <name val="Arial"/>
      <family val="2"/>
    </font>
    <font>
      <b/>
      <sz val="7"/>
      <color rgb="FFFFFFFF"/>
      <name val="Arial"/>
      <family val="2"/>
    </font>
    <font>
      <b/>
      <sz val="7"/>
      <color rgb="FF000000"/>
      <name val="Arial"/>
      <family val="2"/>
    </font>
    <font>
      <b/>
      <sz val="7"/>
      <color theme="8"/>
      <name val="Arial"/>
      <family val="2"/>
    </font>
    <font>
      <b/>
      <sz val="11"/>
      <color theme="8"/>
      <name val="Arial"/>
      <family val="2"/>
    </font>
    <font>
      <sz val="7"/>
      <color rgb="FF000000"/>
      <name val="Arial"/>
      <family val="2"/>
    </font>
    <font>
      <b/>
      <sz val="7"/>
      <color theme="0"/>
      <name val="Arial"/>
      <family val="2"/>
    </font>
    <font>
      <b/>
      <sz val="9"/>
      <color rgb="FFFFFFFF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theme="4"/>
        <bgColor indexed="64"/>
      </patternFill>
    </fill>
  </fills>
  <borders count="104">
    <border>
      <left/>
      <right/>
      <top/>
      <bottom/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56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56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56"/>
      </left>
      <right/>
      <top/>
      <bottom style="hair">
        <color indexed="64"/>
      </bottom>
      <diagonal/>
    </border>
    <border>
      <left style="hair">
        <color indexed="56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56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56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56"/>
      </left>
      <right style="hair">
        <color indexed="56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8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56"/>
      </right>
      <top/>
      <bottom style="hair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56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56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56"/>
      </left>
      <right style="hair">
        <color indexed="56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18"/>
      </left>
      <right style="hair">
        <color indexed="64"/>
      </right>
      <top/>
      <bottom style="hair">
        <color indexed="64"/>
      </bottom>
      <diagonal/>
    </border>
    <border>
      <left style="hair">
        <color indexed="18"/>
      </left>
      <right style="hair">
        <color indexed="64"/>
      </right>
      <top style="hair">
        <color indexed="64"/>
      </top>
      <bottom/>
      <diagonal/>
    </border>
    <border>
      <left style="hair">
        <color indexed="18"/>
      </left>
      <right style="hair">
        <color indexed="64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56"/>
      </left>
      <right style="hair">
        <color indexed="64"/>
      </right>
      <top style="hair">
        <color indexed="64"/>
      </top>
      <bottom/>
      <diagonal/>
    </border>
    <border>
      <left style="hair">
        <color indexed="18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18"/>
      </left>
      <right style="hair">
        <color indexed="64"/>
      </right>
      <top/>
      <bottom/>
      <diagonal/>
    </border>
    <border>
      <left style="hair">
        <color indexed="56"/>
      </left>
      <right/>
      <top style="hair">
        <color indexed="64"/>
      </top>
      <bottom/>
      <diagonal/>
    </border>
    <border>
      <left style="hair">
        <color indexed="56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theme="8" tint="0.59996337778862885"/>
      </left>
      <right style="medium">
        <color theme="8" tint="0.59996337778862885"/>
      </right>
      <top style="medium">
        <color theme="8" tint="0.59996337778862885"/>
      </top>
      <bottom style="medium">
        <color theme="8" tint="0.59996337778862885"/>
      </bottom>
      <diagonal/>
    </border>
    <border>
      <left/>
      <right style="medium">
        <color theme="8" tint="0.59996337778862885"/>
      </right>
      <top style="medium">
        <color theme="8" tint="0.59996337778862885"/>
      </top>
      <bottom style="medium">
        <color theme="8" tint="0.59996337778862885"/>
      </bottom>
      <diagonal/>
    </border>
    <border>
      <left style="medium">
        <color theme="8" tint="0.59996337778862885"/>
      </left>
      <right/>
      <top style="medium">
        <color theme="8" tint="0.59996337778862885"/>
      </top>
      <bottom style="medium">
        <color theme="8" tint="0.59996337778862885"/>
      </bottom>
      <diagonal/>
    </border>
    <border>
      <left/>
      <right/>
      <top style="medium">
        <color theme="8" tint="0.59996337778862885"/>
      </top>
      <bottom style="medium">
        <color theme="8" tint="0.59996337778862885"/>
      </bottom>
      <diagonal/>
    </border>
    <border>
      <left style="medium">
        <color theme="8" tint="0.59996337778862885"/>
      </left>
      <right style="medium">
        <color theme="8" tint="0.59996337778862885"/>
      </right>
      <top/>
      <bottom style="medium">
        <color theme="8" tint="0.59996337778862885"/>
      </bottom>
      <diagonal/>
    </border>
    <border>
      <left style="medium">
        <color theme="8" tint="0.59996337778862885"/>
      </left>
      <right style="medium">
        <color theme="8" tint="0.59996337778862885"/>
      </right>
      <top style="medium">
        <color theme="8" tint="0.59996337778862885"/>
      </top>
      <bottom/>
      <diagonal/>
    </border>
    <border>
      <left style="medium">
        <color rgb="FF9BC2E6"/>
      </left>
      <right style="medium">
        <color rgb="FF9BC2E6"/>
      </right>
      <top style="medium">
        <color rgb="FF9BC2E6"/>
      </top>
      <bottom style="medium">
        <color rgb="FF9BC2E6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24">
    <xf numFmtId="0" fontId="0" fillId="0" borderId="0" xfId="0"/>
    <xf numFmtId="164" fontId="3" fillId="2" borderId="1" xfId="1" applyNumberFormat="1" applyFont="1" applyFill="1" applyBorder="1" applyAlignment="1">
      <alignment horizontal="right" vertical="center"/>
    </xf>
    <xf numFmtId="164" fontId="3" fillId="2" borderId="2" xfId="1" applyNumberFormat="1" applyFont="1" applyFill="1" applyBorder="1" applyAlignment="1">
      <alignment horizontal="right" vertical="center"/>
    </xf>
    <xf numFmtId="165" fontId="6" fillId="2" borderId="9" xfId="0" applyNumberFormat="1" applyFont="1" applyFill="1" applyBorder="1" applyAlignment="1">
      <alignment horizontal="right" vertical="center"/>
    </xf>
    <xf numFmtId="166" fontId="6" fillId="2" borderId="11" xfId="1" applyNumberFormat="1" applyFont="1" applyFill="1" applyBorder="1" applyAlignment="1">
      <alignment horizontal="right" vertical="center"/>
    </xf>
    <xf numFmtId="166" fontId="6" fillId="2" borderId="12" xfId="1" applyNumberFormat="1" applyFont="1" applyFill="1" applyBorder="1" applyAlignment="1">
      <alignment horizontal="right" vertical="center"/>
    </xf>
    <xf numFmtId="164" fontId="6" fillId="2" borderId="12" xfId="1" applyNumberFormat="1" applyFont="1" applyFill="1" applyBorder="1" applyAlignment="1">
      <alignment horizontal="right" vertical="center"/>
    </xf>
    <xf numFmtId="167" fontId="6" fillId="0" borderId="13" xfId="0" applyNumberFormat="1" applyFont="1" applyBorder="1" applyAlignment="1">
      <alignment horizontal="right" vertical="center"/>
    </xf>
    <xf numFmtId="0" fontId="7" fillId="0" borderId="14" xfId="0" applyFont="1" applyBorder="1" applyAlignment="1">
      <alignment horizontal="left" vertical="center"/>
    </xf>
    <xf numFmtId="166" fontId="6" fillId="2" borderId="17" xfId="1" applyNumberFormat="1" applyFont="1" applyFill="1" applyBorder="1" applyAlignment="1">
      <alignment horizontal="right" vertical="center"/>
    </xf>
    <xf numFmtId="3" fontId="6" fillId="2" borderId="16" xfId="1" applyNumberFormat="1" applyFont="1" applyFill="1" applyBorder="1" applyAlignment="1">
      <alignment horizontal="right" vertical="center"/>
    </xf>
    <xf numFmtId="164" fontId="6" fillId="0" borderId="18" xfId="0" applyNumberFormat="1" applyFont="1" applyBorder="1" applyAlignment="1">
      <alignment horizontal="right" vertical="center"/>
    </xf>
    <xf numFmtId="168" fontId="6" fillId="0" borderId="19" xfId="0" applyNumberFormat="1" applyFont="1" applyBorder="1" applyAlignment="1">
      <alignment horizontal="right" vertical="center"/>
    </xf>
    <xf numFmtId="0" fontId="7" fillId="0" borderId="20" xfId="0" applyFont="1" applyBorder="1" applyAlignment="1">
      <alignment horizontal="left" vertical="center"/>
    </xf>
    <xf numFmtId="0" fontId="3" fillId="2" borderId="21" xfId="0" applyFont="1" applyFill="1" applyBorder="1" applyAlignment="1">
      <alignment horizontal="center" vertical="center"/>
    </xf>
    <xf numFmtId="164" fontId="6" fillId="0" borderId="22" xfId="1" applyNumberFormat="1" applyFont="1" applyFill="1" applyBorder="1" applyAlignment="1">
      <alignment horizontal="right" vertical="center"/>
    </xf>
    <xf numFmtId="166" fontId="6" fillId="0" borderId="12" xfId="1" applyNumberFormat="1" applyFont="1" applyFill="1" applyBorder="1" applyAlignment="1">
      <alignment horizontal="right" vertical="center"/>
    </xf>
    <xf numFmtId="164" fontId="6" fillId="2" borderId="23" xfId="1" applyNumberFormat="1" applyFont="1" applyFill="1" applyBorder="1" applyAlignment="1">
      <alignment horizontal="right" vertical="center"/>
    </xf>
    <xf numFmtId="164" fontId="6" fillId="0" borderId="12" xfId="0" applyNumberFormat="1" applyFont="1" applyBorder="1" applyAlignment="1">
      <alignment horizontal="right" vertical="center"/>
    </xf>
    <xf numFmtId="168" fontId="6" fillId="0" borderId="24" xfId="0" applyNumberFormat="1" applyFont="1" applyBorder="1" applyAlignment="1">
      <alignment horizontal="right" vertical="center"/>
    </xf>
    <xf numFmtId="0" fontId="7" fillId="0" borderId="25" xfId="0" applyFont="1" applyBorder="1" applyAlignment="1">
      <alignment horizontal="left" vertical="center"/>
    </xf>
    <xf numFmtId="0" fontId="3" fillId="2" borderId="26" xfId="0" applyFont="1" applyFill="1" applyBorder="1" applyAlignment="1">
      <alignment horizontal="center" vertical="center"/>
    </xf>
    <xf numFmtId="169" fontId="6" fillId="0" borderId="12" xfId="1" applyNumberFormat="1" applyFont="1" applyFill="1" applyBorder="1" applyAlignment="1">
      <alignment horizontal="right" vertical="center"/>
    </xf>
    <xf numFmtId="164" fontId="6" fillId="0" borderId="27" xfId="1" applyNumberFormat="1" applyFont="1" applyFill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164" fontId="6" fillId="0" borderId="28" xfId="1" applyNumberFormat="1" applyFont="1" applyFill="1" applyBorder="1" applyAlignment="1">
      <alignment horizontal="right" vertical="center"/>
    </xf>
    <xf numFmtId="3" fontId="6" fillId="2" borderId="16" xfId="0" applyNumberFormat="1" applyFont="1" applyFill="1" applyBorder="1" applyAlignment="1">
      <alignment horizontal="right" vertical="center"/>
    </xf>
    <xf numFmtId="165" fontId="6" fillId="2" borderId="29" xfId="0" applyNumberFormat="1" applyFont="1" applyFill="1" applyBorder="1" applyAlignment="1">
      <alignment horizontal="right" vertical="center"/>
    </xf>
    <xf numFmtId="164" fontId="6" fillId="0" borderId="12" xfId="1" applyNumberFormat="1" applyFont="1" applyFill="1" applyBorder="1" applyAlignment="1">
      <alignment horizontal="right" vertical="center"/>
    </xf>
    <xf numFmtId="164" fontId="6" fillId="2" borderId="12" xfId="0" applyNumberFormat="1" applyFont="1" applyFill="1" applyBorder="1" applyAlignment="1">
      <alignment horizontal="right" vertical="center"/>
    </xf>
    <xf numFmtId="0" fontId="7" fillId="3" borderId="24" xfId="0" applyFont="1" applyFill="1" applyBorder="1" applyAlignment="1">
      <alignment horizontal="left" vertical="center"/>
    </xf>
    <xf numFmtId="164" fontId="6" fillId="2" borderId="22" xfId="1" applyNumberFormat="1" applyFont="1" applyFill="1" applyBorder="1" applyAlignment="1">
      <alignment horizontal="right" vertical="center"/>
    </xf>
    <xf numFmtId="0" fontId="8" fillId="3" borderId="24" xfId="0" applyFont="1" applyFill="1" applyBorder="1" applyAlignment="1">
      <alignment horizontal="left" vertical="center"/>
    </xf>
    <xf numFmtId="0" fontId="8" fillId="3" borderId="24" xfId="0" applyFont="1" applyFill="1" applyBorder="1" applyAlignment="1">
      <alignment vertical="center"/>
    </xf>
    <xf numFmtId="164" fontId="6" fillId="2" borderId="17" xfId="1" applyNumberFormat="1" applyFont="1" applyFill="1" applyBorder="1" applyAlignment="1">
      <alignment horizontal="right" vertical="center"/>
    </xf>
    <xf numFmtId="3" fontId="6" fillId="2" borderId="12" xfId="0" applyNumberFormat="1" applyFont="1" applyFill="1" applyBorder="1" applyAlignment="1">
      <alignment horizontal="right" vertical="center"/>
    </xf>
    <xf numFmtId="0" fontId="7" fillId="0" borderId="24" xfId="0" applyFont="1" applyBorder="1" applyAlignment="1">
      <alignment vertical="center"/>
    </xf>
    <xf numFmtId="0" fontId="7" fillId="0" borderId="30" xfId="0" applyFont="1" applyBorder="1" applyAlignment="1">
      <alignment vertical="center"/>
    </xf>
    <xf numFmtId="0" fontId="3" fillId="2" borderId="31" xfId="0" applyFont="1" applyFill="1" applyBorder="1" applyAlignment="1">
      <alignment horizontal="center" vertical="center"/>
    </xf>
    <xf numFmtId="167" fontId="6" fillId="0" borderId="24" xfId="0" applyNumberFormat="1" applyFont="1" applyBorder="1" applyAlignment="1">
      <alignment horizontal="right" vertical="center"/>
    </xf>
    <xf numFmtId="0" fontId="7" fillId="0" borderId="32" xfId="0" applyFont="1" applyBorder="1" applyAlignment="1">
      <alignment vertical="center"/>
    </xf>
    <xf numFmtId="164" fontId="6" fillId="0" borderId="17" xfId="1" applyNumberFormat="1" applyFont="1" applyFill="1" applyBorder="1" applyAlignment="1">
      <alignment horizontal="right" vertical="center"/>
    </xf>
    <xf numFmtId="164" fontId="6" fillId="0" borderId="36" xfId="0" applyNumberFormat="1" applyFont="1" applyBorder="1" applyAlignment="1">
      <alignment horizontal="right" vertical="center"/>
    </xf>
    <xf numFmtId="168" fontId="6" fillId="0" borderId="37" xfId="0" applyNumberFormat="1" applyFont="1" applyBorder="1" applyAlignment="1">
      <alignment horizontal="right" vertical="center"/>
    </xf>
    <xf numFmtId="0" fontId="7" fillId="0" borderId="38" xfId="0" applyFont="1" applyBorder="1" applyAlignment="1">
      <alignment horizontal="left" vertical="center"/>
    </xf>
    <xf numFmtId="0" fontId="3" fillId="2" borderId="39" xfId="0" applyFont="1" applyFill="1" applyBorder="1" applyAlignment="1">
      <alignment horizontal="center" vertical="center"/>
    </xf>
    <xf numFmtId="164" fontId="6" fillId="2" borderId="32" xfId="1" applyNumberFormat="1" applyFont="1" applyFill="1" applyBorder="1" applyAlignment="1">
      <alignment horizontal="right" vertical="center"/>
    </xf>
    <xf numFmtId="164" fontId="6" fillId="4" borderId="18" xfId="0" applyNumberFormat="1" applyFont="1" applyFill="1" applyBorder="1" applyAlignment="1">
      <alignment horizontal="right" vertical="center"/>
    </xf>
    <xf numFmtId="164" fontId="6" fillId="4" borderId="40" xfId="0" applyNumberFormat="1" applyFont="1" applyFill="1" applyBorder="1" applyAlignment="1">
      <alignment horizontal="right" vertical="center"/>
    </xf>
    <xf numFmtId="164" fontId="6" fillId="0" borderId="32" xfId="1" applyNumberFormat="1" applyFont="1" applyFill="1" applyBorder="1" applyAlignment="1">
      <alignment horizontal="right" vertical="center"/>
    </xf>
    <xf numFmtId="2" fontId="6" fillId="0" borderId="37" xfId="0" applyNumberFormat="1" applyFont="1" applyBorder="1" applyAlignment="1">
      <alignment horizontal="right" vertical="center"/>
    </xf>
    <xf numFmtId="0" fontId="3" fillId="0" borderId="31" xfId="0" applyFont="1" applyBorder="1" applyAlignment="1">
      <alignment horizontal="center" vertical="center"/>
    </xf>
    <xf numFmtId="3" fontId="6" fillId="0" borderId="12" xfId="1" applyNumberFormat="1" applyFont="1" applyFill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/>
    </xf>
    <xf numFmtId="0" fontId="7" fillId="0" borderId="24" xfId="0" quotePrefix="1" applyFont="1" applyBorder="1" applyAlignment="1">
      <alignment horizontal="left" vertical="center"/>
    </xf>
    <xf numFmtId="165" fontId="6" fillId="2" borderId="42" xfId="0" applyNumberFormat="1" applyFont="1" applyFill="1" applyBorder="1" applyAlignment="1">
      <alignment horizontal="right" vertical="center"/>
    </xf>
    <xf numFmtId="38" fontId="6" fillId="0" borderId="17" xfId="1" applyNumberFormat="1" applyFont="1" applyFill="1" applyBorder="1" applyAlignment="1">
      <alignment horizontal="right" vertical="center"/>
    </xf>
    <xf numFmtId="3" fontId="6" fillId="0" borderId="16" xfId="1" applyNumberFormat="1" applyFont="1" applyFill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/>
    </xf>
    <xf numFmtId="164" fontId="6" fillId="2" borderId="44" xfId="0" applyNumberFormat="1" applyFont="1" applyFill="1" applyBorder="1" applyAlignment="1">
      <alignment horizontal="right" vertical="center"/>
    </xf>
    <xf numFmtId="165" fontId="6" fillId="2" borderId="45" xfId="0" applyNumberFormat="1" applyFont="1" applyFill="1" applyBorder="1" applyAlignment="1">
      <alignment horizontal="right" vertical="center"/>
    </xf>
    <xf numFmtId="164" fontId="6" fillId="0" borderId="47" xfId="1" applyNumberFormat="1" applyFont="1" applyFill="1" applyBorder="1" applyAlignment="1">
      <alignment horizontal="right" vertical="center"/>
    </xf>
    <xf numFmtId="164" fontId="6" fillId="2" borderId="22" xfId="0" applyNumberFormat="1" applyFont="1" applyFill="1" applyBorder="1" applyAlignment="1">
      <alignment horizontal="right" vertical="center"/>
    </xf>
    <xf numFmtId="167" fontId="6" fillId="0" borderId="49" xfId="0" applyNumberFormat="1" applyFont="1" applyBorder="1" applyAlignment="1">
      <alignment horizontal="right" vertical="center"/>
    </xf>
    <xf numFmtId="165" fontId="6" fillId="0" borderId="9" xfId="0" applyNumberFormat="1" applyFont="1" applyBorder="1" applyAlignment="1">
      <alignment horizontal="right" vertical="center"/>
    </xf>
    <xf numFmtId="166" fontId="6" fillId="0" borderId="11" xfId="1" applyNumberFormat="1" applyFont="1" applyFill="1" applyBorder="1" applyAlignment="1">
      <alignment horizontal="right" vertical="center"/>
    </xf>
    <xf numFmtId="4" fontId="6" fillId="0" borderId="19" xfId="0" applyNumberFormat="1" applyFont="1" applyBorder="1" applyAlignment="1">
      <alignment horizontal="right" vertical="center"/>
    </xf>
    <xf numFmtId="166" fontId="6" fillId="0" borderId="17" xfId="1" applyNumberFormat="1" applyFont="1" applyFill="1" applyBorder="1" applyAlignment="1">
      <alignment horizontal="right" vertical="center"/>
    </xf>
    <xf numFmtId="166" fontId="6" fillId="0" borderId="28" xfId="1" applyNumberFormat="1" applyFont="1" applyFill="1" applyBorder="1" applyAlignment="1">
      <alignment horizontal="right" vertical="center"/>
    </xf>
    <xf numFmtId="164" fontId="6" fillId="0" borderId="23" xfId="0" applyNumberFormat="1" applyFont="1" applyBorder="1" applyAlignment="1">
      <alignment horizontal="right" vertical="center"/>
    </xf>
    <xf numFmtId="4" fontId="6" fillId="0" borderId="37" xfId="0" applyNumberFormat="1" applyFont="1" applyBorder="1" applyAlignment="1">
      <alignment horizontal="right" vertical="center"/>
    </xf>
    <xf numFmtId="166" fontId="6" fillId="2" borderId="36" xfId="1" applyNumberFormat="1" applyFont="1" applyFill="1" applyBorder="1" applyAlignment="1">
      <alignment horizontal="right" vertical="center"/>
    </xf>
    <xf numFmtId="166" fontId="6" fillId="0" borderId="51" xfId="1" applyNumberFormat="1" applyFont="1" applyFill="1" applyBorder="1" applyAlignment="1">
      <alignment horizontal="right" vertical="center"/>
    </xf>
    <xf numFmtId="164" fontId="6" fillId="2" borderId="28" xfId="1" applyNumberFormat="1" applyFont="1" applyFill="1" applyBorder="1" applyAlignment="1">
      <alignment horizontal="right" vertical="center"/>
    </xf>
    <xf numFmtId="3" fontId="6" fillId="0" borderId="22" xfId="1" applyNumberFormat="1" applyFont="1" applyFill="1" applyBorder="1" applyAlignment="1">
      <alignment horizontal="right" vertical="center"/>
    </xf>
    <xf numFmtId="3" fontId="6" fillId="4" borderId="36" xfId="0" applyNumberFormat="1" applyFont="1" applyFill="1" applyBorder="1" applyAlignment="1">
      <alignment horizontal="right" vertical="center"/>
    </xf>
    <xf numFmtId="3" fontId="6" fillId="4" borderId="52" xfId="0" applyNumberFormat="1" applyFont="1" applyFill="1" applyBorder="1" applyAlignment="1">
      <alignment horizontal="right" vertical="center"/>
    </xf>
    <xf numFmtId="4" fontId="6" fillId="0" borderId="53" xfId="0" applyNumberFormat="1" applyFont="1" applyBorder="1" applyAlignment="1">
      <alignment horizontal="right" vertical="center"/>
    </xf>
    <xf numFmtId="0" fontId="10" fillId="0" borderId="38" xfId="0" applyFont="1" applyBorder="1" applyAlignment="1">
      <alignment vertical="center"/>
    </xf>
    <xf numFmtId="164" fontId="6" fillId="0" borderId="12" xfId="0" applyNumberFormat="1" applyFont="1" applyBorder="1"/>
    <xf numFmtId="3" fontId="6" fillId="4" borderId="0" xfId="0" applyNumberFormat="1" applyFont="1" applyFill="1" applyAlignment="1">
      <alignment horizontal="right" vertical="center"/>
    </xf>
    <xf numFmtId="0" fontId="7" fillId="0" borderId="20" xfId="0" applyFont="1" applyBorder="1" applyAlignment="1">
      <alignment vertical="center"/>
    </xf>
    <xf numFmtId="166" fontId="6" fillId="0" borderId="23" xfId="1" applyNumberFormat="1" applyFont="1" applyFill="1" applyBorder="1" applyAlignment="1">
      <alignment horizontal="right" vertical="center"/>
    </xf>
    <xf numFmtId="3" fontId="6" fillId="2" borderId="17" xfId="1" applyNumberFormat="1" applyFont="1" applyFill="1" applyBorder="1" applyAlignment="1">
      <alignment horizontal="right" vertical="center"/>
    </xf>
    <xf numFmtId="3" fontId="6" fillId="0" borderId="54" xfId="0" applyNumberFormat="1" applyFont="1" applyBorder="1" applyAlignment="1">
      <alignment horizontal="right" vertical="center"/>
    </xf>
    <xf numFmtId="0" fontId="7" fillId="0" borderId="55" xfId="0" applyFont="1" applyBorder="1" applyAlignment="1">
      <alignment vertical="center"/>
    </xf>
    <xf numFmtId="166" fontId="6" fillId="2" borderId="51" xfId="1" applyNumberFormat="1" applyFont="1" applyFill="1" applyBorder="1" applyAlignment="1">
      <alignment horizontal="right" vertical="center"/>
    </xf>
    <xf numFmtId="37" fontId="0" fillId="2" borderId="57" xfId="0" applyNumberFormat="1" applyFill="1" applyBorder="1"/>
    <xf numFmtId="168" fontId="6" fillId="0" borderId="58" xfId="0" applyNumberFormat="1" applyFont="1" applyBorder="1" applyAlignment="1">
      <alignment horizontal="right" vertical="center"/>
    </xf>
    <xf numFmtId="38" fontId="6" fillId="2" borderId="51" xfId="1" applyNumberFormat="1" applyFont="1" applyFill="1" applyBorder="1" applyAlignment="1">
      <alignment horizontal="right" vertical="center"/>
    </xf>
    <xf numFmtId="166" fontId="11" fillId="0" borderId="60" xfId="1" applyNumberFormat="1" applyFont="1" applyBorder="1" applyAlignment="1" applyProtection="1">
      <alignment vertical="center"/>
    </xf>
    <xf numFmtId="165" fontId="6" fillId="0" borderId="42" xfId="0" applyNumberFormat="1" applyFont="1" applyBorder="1" applyAlignment="1">
      <alignment horizontal="right" vertical="center"/>
    </xf>
    <xf numFmtId="166" fontId="6" fillId="2" borderId="23" xfId="1" applyNumberFormat="1" applyFont="1" applyFill="1" applyBorder="1" applyAlignment="1">
      <alignment horizontal="right" vertical="center"/>
    </xf>
    <xf numFmtId="166" fontId="6" fillId="2" borderId="27" xfId="1" applyNumberFormat="1" applyFont="1" applyFill="1" applyBorder="1" applyAlignment="1">
      <alignment horizontal="right" vertical="center"/>
    </xf>
    <xf numFmtId="169" fontId="6" fillId="2" borderId="51" xfId="1" applyNumberFormat="1" applyFont="1" applyFill="1" applyBorder="1" applyAlignment="1">
      <alignment horizontal="right" vertical="center"/>
    </xf>
    <xf numFmtId="166" fontId="6" fillId="0" borderId="27" xfId="1" applyNumberFormat="1" applyFont="1" applyFill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4" fontId="12" fillId="0" borderId="23" xfId="0" applyNumberFormat="1" applyFont="1" applyBorder="1" applyProtection="1">
      <protection locked="0"/>
    </xf>
    <xf numFmtId="37" fontId="6" fillId="0" borderId="17" xfId="1" applyNumberFormat="1" applyFont="1" applyFill="1" applyBorder="1" applyAlignment="1">
      <alignment horizontal="right" vertical="center"/>
    </xf>
    <xf numFmtId="3" fontId="6" fillId="0" borderId="61" xfId="0" applyNumberFormat="1" applyFont="1" applyBorder="1" applyAlignment="1">
      <alignment horizontal="right" vertical="center"/>
    </xf>
    <xf numFmtId="4" fontId="12" fillId="0" borderId="19" xfId="0" applyNumberFormat="1" applyFont="1" applyBorder="1" applyProtection="1">
      <protection locked="0"/>
    </xf>
    <xf numFmtId="166" fontId="6" fillId="2" borderId="18" xfId="1" applyNumberFormat="1" applyFont="1" applyFill="1" applyBorder="1" applyAlignment="1">
      <alignment horizontal="right" vertical="center"/>
    </xf>
    <xf numFmtId="166" fontId="6" fillId="2" borderId="62" xfId="1" applyNumberFormat="1" applyFont="1" applyFill="1" applyBorder="1" applyAlignment="1">
      <alignment horizontal="right" vertical="center"/>
    </xf>
    <xf numFmtId="3" fontId="12" fillId="0" borderId="12" xfId="0" applyNumberFormat="1" applyFont="1" applyBorder="1" applyProtection="1">
      <protection locked="0"/>
    </xf>
    <xf numFmtId="3" fontId="6" fillId="0" borderId="22" xfId="0" applyNumberFormat="1" applyFont="1" applyBorder="1" applyAlignment="1">
      <alignment horizontal="right" vertical="center"/>
    </xf>
    <xf numFmtId="0" fontId="7" fillId="0" borderId="63" xfId="0" applyFont="1" applyBorder="1" applyAlignment="1">
      <alignment vertical="center"/>
    </xf>
    <xf numFmtId="164" fontId="0" fillId="0" borderId="0" xfId="0" applyNumberFormat="1"/>
    <xf numFmtId="166" fontId="6" fillId="2" borderId="16" xfId="1" applyNumberFormat="1" applyFont="1" applyFill="1" applyBorder="1" applyAlignment="1">
      <alignment horizontal="center" vertical="center"/>
    </xf>
    <xf numFmtId="3" fontId="6" fillId="0" borderId="64" xfId="0" applyNumberFormat="1" applyFont="1" applyBorder="1" applyAlignment="1">
      <alignment vertical="center"/>
    </xf>
    <xf numFmtId="168" fontId="6" fillId="0" borderId="13" xfId="0" applyNumberFormat="1" applyFont="1" applyBorder="1" applyAlignment="1">
      <alignment horizontal="right" vertical="center"/>
    </xf>
    <xf numFmtId="0" fontId="6" fillId="2" borderId="17" xfId="1" applyNumberFormat="1" applyFont="1" applyFill="1" applyBorder="1" applyAlignment="1">
      <alignment horizontal="right" vertical="center"/>
    </xf>
    <xf numFmtId="168" fontId="6" fillId="0" borderId="53" xfId="0" applyNumberFormat="1" applyFont="1" applyBorder="1" applyAlignment="1">
      <alignment horizontal="right" vertical="center"/>
    </xf>
    <xf numFmtId="0" fontId="7" fillId="0" borderId="30" xfId="0" applyFont="1" applyBorder="1" applyAlignment="1">
      <alignment horizontal="left" vertical="center"/>
    </xf>
    <xf numFmtId="3" fontId="6" fillId="5" borderId="18" xfId="0" applyNumberFormat="1" applyFont="1" applyFill="1" applyBorder="1" applyAlignment="1">
      <alignment horizontal="right" vertical="center"/>
    </xf>
    <xf numFmtId="3" fontId="6" fillId="5" borderId="28" xfId="0" applyNumberFormat="1" applyFont="1" applyFill="1" applyBorder="1" applyAlignment="1">
      <alignment horizontal="right" vertical="center"/>
    </xf>
    <xf numFmtId="4" fontId="13" fillId="0" borderId="0" xfId="0" applyNumberFormat="1" applyFont="1"/>
    <xf numFmtId="3" fontId="6" fillId="5" borderId="36" xfId="0" applyNumberFormat="1" applyFont="1" applyFill="1" applyBorder="1" applyAlignment="1">
      <alignment horizontal="right" vertical="center"/>
    </xf>
    <xf numFmtId="3" fontId="6" fillId="5" borderId="52" xfId="0" applyNumberFormat="1" applyFont="1" applyFill="1" applyBorder="1" applyAlignment="1">
      <alignment horizontal="right" vertical="center"/>
    </xf>
    <xf numFmtId="166" fontId="6" fillId="2" borderId="44" xfId="1" applyNumberFormat="1" applyFont="1" applyFill="1" applyBorder="1" applyAlignment="1">
      <alignment horizontal="right" vertical="center"/>
    </xf>
    <xf numFmtId="167" fontId="0" fillId="0" borderId="0" xfId="0" applyNumberFormat="1"/>
    <xf numFmtId="166" fontId="6" fillId="2" borderId="30" xfId="1" applyNumberFormat="1" applyFont="1" applyFill="1" applyBorder="1" applyAlignment="1">
      <alignment horizontal="right" vertical="center"/>
    </xf>
    <xf numFmtId="37" fontId="12" fillId="0" borderId="57" xfId="0" applyNumberFormat="1" applyFont="1" applyBorder="1" applyAlignment="1">
      <alignment horizontal="right" wrapText="1"/>
    </xf>
    <xf numFmtId="3" fontId="6" fillId="4" borderId="61" xfId="0" applyNumberFormat="1" applyFont="1" applyFill="1" applyBorder="1" applyAlignment="1">
      <alignment horizontal="right" vertical="center"/>
    </xf>
    <xf numFmtId="3" fontId="6" fillId="4" borderId="27" xfId="0" applyNumberFormat="1" applyFont="1" applyFill="1" applyBorder="1" applyAlignment="1">
      <alignment horizontal="right" vertical="center"/>
    </xf>
    <xf numFmtId="166" fontId="6" fillId="0" borderId="66" xfId="1" applyNumberFormat="1" applyFont="1" applyFill="1" applyBorder="1" applyAlignment="1">
      <alignment horizontal="center" vertical="center"/>
    </xf>
    <xf numFmtId="169" fontId="6" fillId="2" borderId="17" xfId="1" applyNumberFormat="1" applyFont="1" applyFill="1" applyBorder="1" applyAlignment="1">
      <alignment horizontal="right" vertical="center"/>
    </xf>
    <xf numFmtId="2" fontId="0" fillId="0" borderId="70" xfId="0" applyNumberFormat="1" applyBorder="1" applyAlignment="1">
      <alignment horizontal="right"/>
    </xf>
    <xf numFmtId="4" fontId="0" fillId="0" borderId="0" xfId="0" applyNumberFormat="1"/>
    <xf numFmtId="168" fontId="6" fillId="0" borderId="71" xfId="0" applyNumberFormat="1" applyFont="1" applyBorder="1" applyAlignment="1">
      <alignment horizontal="right" vertical="center"/>
    </xf>
    <xf numFmtId="168" fontId="0" fillId="0" borderId="0" xfId="0" applyNumberFormat="1"/>
    <xf numFmtId="166" fontId="6" fillId="0" borderId="16" xfId="1" applyNumberFormat="1" applyFont="1" applyFill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0" fontId="7" fillId="0" borderId="73" xfId="0" applyFont="1" applyBorder="1" applyAlignment="1">
      <alignment horizontal="left" vertical="center"/>
    </xf>
    <xf numFmtId="0" fontId="3" fillId="4" borderId="77" xfId="0" applyFont="1" applyFill="1" applyBorder="1" applyAlignment="1">
      <alignment horizontal="center" vertical="center"/>
    </xf>
    <xf numFmtId="0" fontId="3" fillId="4" borderId="78" xfId="0" applyFont="1" applyFill="1" applyBorder="1" applyAlignment="1">
      <alignment horizontal="center" vertical="center"/>
    </xf>
    <xf numFmtId="0" fontId="7" fillId="4" borderId="78" xfId="0" applyFont="1" applyFill="1" applyBorder="1" applyAlignment="1">
      <alignment horizontal="center" vertical="center"/>
    </xf>
    <xf numFmtId="0" fontId="7" fillId="4" borderId="79" xfId="0" quotePrefix="1" applyFont="1" applyFill="1" applyBorder="1" applyAlignment="1">
      <alignment horizontal="center" vertical="center"/>
    </xf>
    <xf numFmtId="0" fontId="7" fillId="4" borderId="82" xfId="0" quotePrefix="1" applyFont="1" applyFill="1" applyBorder="1" applyAlignment="1">
      <alignment horizontal="center" vertical="center"/>
    </xf>
    <xf numFmtId="0" fontId="10" fillId="4" borderId="82" xfId="0" applyFont="1" applyFill="1" applyBorder="1" applyAlignment="1">
      <alignment horizontal="center" vertical="center"/>
    </xf>
    <xf numFmtId="0" fontId="7" fillId="4" borderId="82" xfId="0" applyFont="1" applyFill="1" applyBorder="1" applyAlignment="1">
      <alignment horizontal="center" vertical="center"/>
    </xf>
    <xf numFmtId="0" fontId="3" fillId="4" borderId="82" xfId="0" applyFont="1" applyFill="1" applyBorder="1" applyAlignment="1">
      <alignment horizontal="center" vertical="center"/>
    </xf>
    <xf numFmtId="0" fontId="3" fillId="4" borderId="82" xfId="0" quotePrefix="1" applyFont="1" applyFill="1" applyBorder="1" applyAlignment="1">
      <alignment horizontal="center" vertical="center"/>
    </xf>
    <xf numFmtId="0" fontId="3" fillId="4" borderId="83" xfId="0" quotePrefix="1" applyFont="1" applyFill="1" applyBorder="1" applyAlignment="1">
      <alignment horizontal="center" vertical="center"/>
    </xf>
    <xf numFmtId="0" fontId="3" fillId="4" borderId="83" xfId="0" applyFont="1" applyFill="1" applyBorder="1" applyAlignment="1">
      <alignment horizontal="center" vertical="center"/>
    </xf>
    <xf numFmtId="0" fontId="3" fillId="4" borderId="88" xfId="0" quotePrefix="1" applyFont="1" applyFill="1" applyBorder="1" applyAlignment="1">
      <alignment horizontal="center" vertical="center"/>
    </xf>
    <xf numFmtId="0" fontId="3" fillId="4" borderId="89" xfId="0" applyFont="1" applyFill="1" applyBorder="1" applyAlignment="1">
      <alignment horizontal="center" vertical="center"/>
    </xf>
    <xf numFmtId="0" fontId="3" fillId="4" borderId="90" xfId="0" applyFont="1" applyFill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3" fontId="0" fillId="0" borderId="0" xfId="0" applyNumberFormat="1"/>
    <xf numFmtId="164" fontId="3" fillId="2" borderId="1" xfId="1" applyNumberFormat="1" applyFont="1" applyFill="1" applyBorder="1" applyAlignment="1">
      <alignment horizontal="center" vertical="center"/>
    </xf>
    <xf numFmtId="164" fontId="3" fillId="2" borderId="2" xfId="1" applyNumberFormat="1" applyFont="1" applyFill="1" applyBorder="1" applyAlignment="1">
      <alignment horizontal="center" vertical="center"/>
    </xf>
    <xf numFmtId="165" fontId="6" fillId="2" borderId="9" xfId="0" applyNumberFormat="1" applyFont="1" applyFill="1" applyBorder="1" applyAlignment="1">
      <alignment horizontal="center" vertical="center"/>
    </xf>
    <xf numFmtId="167" fontId="6" fillId="0" borderId="19" xfId="0" applyNumberFormat="1" applyFont="1" applyBorder="1" applyAlignment="1">
      <alignment horizontal="right" vertical="center"/>
    </xf>
    <xf numFmtId="165" fontId="6" fillId="2" borderId="29" xfId="0" applyNumberFormat="1" applyFont="1" applyFill="1" applyBorder="1" applyAlignment="1">
      <alignment horizontal="center" vertical="center"/>
    </xf>
    <xf numFmtId="166" fontId="6" fillId="2" borderId="22" xfId="1" applyNumberFormat="1" applyFont="1" applyFill="1" applyBorder="1" applyAlignment="1">
      <alignment horizontal="right" vertical="center"/>
    </xf>
    <xf numFmtId="167" fontId="6" fillId="0" borderId="37" xfId="0" applyNumberFormat="1" applyFont="1" applyBorder="1" applyAlignment="1">
      <alignment horizontal="right" vertical="center"/>
    </xf>
    <xf numFmtId="165" fontId="6" fillId="2" borderId="45" xfId="0" applyNumberFormat="1" applyFont="1" applyFill="1" applyBorder="1" applyAlignment="1">
      <alignment horizontal="center" vertical="center"/>
    </xf>
    <xf numFmtId="167" fontId="12" fillId="0" borderId="19" xfId="0" applyNumberFormat="1" applyFont="1" applyBorder="1" applyProtection="1">
      <protection locked="0"/>
    </xf>
    <xf numFmtId="165" fontId="6" fillId="0" borderId="9" xfId="0" applyNumberFormat="1" applyFont="1" applyBorder="1" applyAlignment="1">
      <alignment horizontal="center" vertical="center"/>
    </xf>
    <xf numFmtId="165" fontId="6" fillId="2" borderId="42" xfId="0" applyNumberFormat="1" applyFont="1" applyFill="1" applyBorder="1" applyAlignment="1">
      <alignment horizontal="center" vertical="center"/>
    </xf>
    <xf numFmtId="166" fontId="6" fillId="2" borderId="28" xfId="1" applyNumberFormat="1" applyFont="1" applyFill="1" applyBorder="1" applyAlignment="1">
      <alignment horizontal="right" vertical="center"/>
    </xf>
    <xf numFmtId="168" fontId="12" fillId="0" borderId="19" xfId="0" applyNumberFormat="1" applyFont="1" applyBorder="1" applyProtection="1">
      <protection locked="0"/>
    </xf>
    <xf numFmtId="165" fontId="6" fillId="0" borderId="42" xfId="0" applyNumberFormat="1" applyFont="1" applyBorder="1" applyAlignment="1">
      <alignment horizontal="center" vertical="center"/>
    </xf>
    <xf numFmtId="3" fontId="6" fillId="2" borderId="32" xfId="1" applyNumberFormat="1" applyFont="1" applyFill="1" applyBorder="1" applyAlignment="1">
      <alignment horizontal="right" vertical="center"/>
    </xf>
    <xf numFmtId="3" fontId="6" fillId="2" borderId="12" xfId="1" applyNumberFormat="1" applyFont="1" applyFill="1" applyBorder="1" applyAlignment="1">
      <alignment horizontal="right" vertical="center"/>
    </xf>
    <xf numFmtId="0" fontId="3" fillId="4" borderId="90" xfId="0" applyFont="1" applyFill="1" applyBorder="1" applyAlignment="1">
      <alignment horizontal="centerContinuous" vertical="center"/>
    </xf>
    <xf numFmtId="43" fontId="0" fillId="0" borderId="0" xfId="0" applyNumberFormat="1"/>
    <xf numFmtId="43" fontId="0" fillId="0" borderId="0" xfId="1" applyFont="1"/>
    <xf numFmtId="170" fontId="0" fillId="0" borderId="0" xfId="0" applyNumberFormat="1"/>
    <xf numFmtId="2" fontId="0" fillId="0" borderId="0" xfId="0" applyNumberFormat="1"/>
    <xf numFmtId="171" fontId="0" fillId="0" borderId="0" xfId="0" applyNumberFormat="1"/>
    <xf numFmtId="172" fontId="0" fillId="0" borderId="0" xfId="0" applyNumberFormat="1"/>
    <xf numFmtId="3" fontId="14" fillId="0" borderId="0" xfId="0" applyNumberFormat="1" applyFont="1" applyAlignment="1" applyProtection="1">
      <alignment vertical="center"/>
      <protection locked="0"/>
    </xf>
    <xf numFmtId="168" fontId="12" fillId="0" borderId="23" xfId="0" applyNumberFormat="1" applyFont="1" applyBorder="1" applyProtection="1">
      <protection locked="0"/>
    </xf>
    <xf numFmtId="3" fontId="14" fillId="0" borderId="94" xfId="0" applyNumberFormat="1" applyFont="1" applyBorder="1" applyAlignment="1" applyProtection="1">
      <alignment vertical="center"/>
      <protection locked="0"/>
    </xf>
    <xf numFmtId="0" fontId="0" fillId="3" borderId="0" xfId="0" applyFill="1"/>
    <xf numFmtId="10" fontId="0" fillId="3" borderId="0" xfId="2" applyNumberFormat="1" applyFont="1" applyFill="1"/>
    <xf numFmtId="10" fontId="0" fillId="3" borderId="95" xfId="2" applyNumberFormat="1" applyFont="1" applyFill="1" applyBorder="1"/>
    <xf numFmtId="0" fontId="0" fillId="3" borderId="96" xfId="0" applyFill="1" applyBorder="1"/>
    <xf numFmtId="2" fontId="0" fillId="3" borderId="0" xfId="0" applyNumberFormat="1" applyFill="1"/>
    <xf numFmtId="4" fontId="0" fillId="3" borderId="0" xfId="0" applyNumberFormat="1" applyFill="1"/>
    <xf numFmtId="0" fontId="2" fillId="3" borderId="0" xfId="0" applyFont="1" applyFill="1"/>
    <xf numFmtId="9" fontId="0" fillId="3" borderId="0" xfId="2" applyFont="1" applyFill="1"/>
    <xf numFmtId="2" fontId="15" fillId="6" borderId="97" xfId="0" applyNumberFormat="1" applyFont="1" applyFill="1" applyBorder="1" applyAlignment="1">
      <alignment horizontal="center" vertical="center"/>
    </xf>
    <xf numFmtId="3" fontId="15" fillId="6" borderId="97" xfId="0" applyNumberFormat="1" applyFont="1" applyFill="1" applyBorder="1" applyAlignment="1">
      <alignment horizontal="center" vertical="center"/>
    </xf>
    <xf numFmtId="4" fontId="15" fillId="6" borderId="97" xfId="0" applyNumberFormat="1" applyFont="1" applyFill="1" applyBorder="1" applyAlignment="1">
      <alignment horizontal="center" vertical="center"/>
    </xf>
    <xf numFmtId="0" fontId="15" fillId="6" borderId="97" xfId="0" applyFont="1" applyFill="1" applyBorder="1" applyAlignment="1">
      <alignment horizontal="center" vertical="center"/>
    </xf>
    <xf numFmtId="2" fontId="16" fillId="0" borderId="97" xfId="0" applyNumberFormat="1" applyFont="1" applyBorder="1" applyAlignment="1">
      <alignment horizontal="center" vertical="center"/>
    </xf>
    <xf numFmtId="2" fontId="16" fillId="7" borderId="97" xfId="0" applyNumberFormat="1" applyFont="1" applyFill="1" applyBorder="1" applyAlignment="1">
      <alignment horizontal="center" vertical="center"/>
    </xf>
    <xf numFmtId="3" fontId="16" fillId="0" borderId="97" xfId="0" applyNumberFormat="1" applyFont="1" applyBorder="1" applyAlignment="1">
      <alignment horizontal="center" vertical="center"/>
    </xf>
    <xf numFmtId="3" fontId="16" fillId="7" borderId="97" xfId="0" applyNumberFormat="1" applyFont="1" applyFill="1" applyBorder="1" applyAlignment="1">
      <alignment horizontal="center" vertical="center"/>
    </xf>
    <xf numFmtId="4" fontId="16" fillId="7" borderId="97" xfId="0" applyNumberFormat="1" applyFont="1" applyFill="1" applyBorder="1" applyAlignment="1">
      <alignment horizontal="center" vertical="center"/>
    </xf>
    <xf numFmtId="0" fontId="16" fillId="0" borderId="97" xfId="0" applyFont="1" applyBorder="1" applyAlignment="1">
      <alignment horizontal="center" vertical="center"/>
    </xf>
    <xf numFmtId="2" fontId="19" fillId="0" borderId="97" xfId="0" applyNumberFormat="1" applyFont="1" applyBorder="1" applyAlignment="1">
      <alignment horizontal="center" vertical="center"/>
    </xf>
    <xf numFmtId="2" fontId="19" fillId="7" borderId="97" xfId="0" applyNumberFormat="1" applyFont="1" applyFill="1" applyBorder="1" applyAlignment="1">
      <alignment horizontal="center" vertical="center"/>
    </xf>
    <xf numFmtId="3" fontId="19" fillId="0" borderId="97" xfId="0" applyNumberFormat="1" applyFont="1" applyBorder="1" applyAlignment="1">
      <alignment horizontal="center" vertical="center"/>
    </xf>
    <xf numFmtId="3" fontId="19" fillId="7" borderId="97" xfId="0" applyNumberFormat="1" applyFont="1" applyFill="1" applyBorder="1" applyAlignment="1">
      <alignment horizontal="center" vertical="center"/>
    </xf>
    <xf numFmtId="0" fontId="19" fillId="0" borderId="97" xfId="0" applyFont="1" applyBorder="1" applyAlignment="1">
      <alignment horizontal="center" vertical="center"/>
    </xf>
    <xf numFmtId="4" fontId="19" fillId="7" borderId="97" xfId="0" applyNumberFormat="1" applyFont="1" applyFill="1" applyBorder="1" applyAlignment="1">
      <alignment horizontal="center" vertical="center"/>
    </xf>
    <xf numFmtId="0" fontId="19" fillId="7" borderId="97" xfId="0" applyFont="1" applyFill="1" applyBorder="1" applyAlignment="1">
      <alignment vertical="center"/>
    </xf>
    <xf numFmtId="0" fontId="19" fillId="7" borderId="97" xfId="0" applyFont="1" applyFill="1" applyBorder="1" applyAlignment="1">
      <alignment horizontal="center" vertical="center"/>
    </xf>
    <xf numFmtId="0" fontId="17" fillId="0" borderId="98" xfId="0" applyFont="1" applyBorder="1" applyAlignment="1">
      <alignment vertical="center"/>
    </xf>
    <xf numFmtId="0" fontId="17" fillId="0" borderId="99" xfId="0" applyFont="1" applyBorder="1" applyAlignment="1">
      <alignment vertical="center"/>
    </xf>
    <xf numFmtId="2" fontId="2" fillId="3" borderId="0" xfId="0" applyNumberFormat="1" applyFont="1" applyFill="1"/>
    <xf numFmtId="2" fontId="19" fillId="0" borderId="103" xfId="0" applyNumberFormat="1" applyFont="1" applyBorder="1" applyAlignment="1">
      <alignment horizontal="center" vertical="center"/>
    </xf>
    <xf numFmtId="0" fontId="20" fillId="9" borderId="103" xfId="0" applyFont="1" applyFill="1" applyBorder="1" applyAlignment="1">
      <alignment horizontal="left" vertical="center"/>
    </xf>
    <xf numFmtId="2" fontId="19" fillId="7" borderId="103" xfId="2" applyNumberFormat="1" applyFont="1" applyFill="1" applyBorder="1" applyAlignment="1">
      <alignment horizontal="center" vertical="center"/>
    </xf>
    <xf numFmtId="0" fontId="20" fillId="9" borderId="103" xfId="0" applyFont="1" applyFill="1" applyBorder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15" fillId="6" borderId="97" xfId="0" applyFont="1" applyFill="1" applyBorder="1" applyAlignment="1">
      <alignment horizontal="center" vertical="center" wrapText="1"/>
    </xf>
    <xf numFmtId="0" fontId="21" fillId="6" borderId="97" xfId="0" applyFont="1" applyFill="1" applyBorder="1" applyAlignment="1">
      <alignment horizontal="center" vertical="center" textRotation="90"/>
    </xf>
    <xf numFmtId="0" fontId="3" fillId="2" borderId="2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164" fontId="6" fillId="2" borderId="16" xfId="1" applyNumberFormat="1" applyFont="1" applyFill="1" applyBorder="1" applyAlignment="1">
      <alignment horizontal="right" vertical="center"/>
    </xf>
    <xf numFmtId="164" fontId="6" fillId="2" borderId="10" xfId="1" applyNumberFormat="1" applyFont="1" applyFill="1" applyBorder="1" applyAlignment="1">
      <alignment horizontal="right" vertical="center"/>
    </xf>
    <xf numFmtId="164" fontId="6" fillId="2" borderId="16" xfId="1" applyNumberFormat="1" applyFont="1" applyFill="1" applyBorder="1" applyAlignment="1">
      <alignment horizontal="center" vertical="center"/>
    </xf>
    <xf numFmtId="164" fontId="6" fillId="2" borderId="10" xfId="1" applyNumberFormat="1" applyFont="1" applyFill="1" applyBorder="1" applyAlignment="1">
      <alignment horizontal="center" vertical="center"/>
    </xf>
    <xf numFmtId="0" fontId="5" fillId="0" borderId="8" xfId="0" quotePrefix="1" applyFont="1" applyBorder="1" applyAlignment="1">
      <alignment horizontal="center" vertical="center"/>
    </xf>
    <xf numFmtId="0" fontId="5" fillId="0" borderId="7" xfId="0" quotePrefix="1" applyFont="1" applyBorder="1" applyAlignment="1">
      <alignment horizontal="center" vertical="center"/>
    </xf>
    <xf numFmtId="0" fontId="5" fillId="0" borderId="6" xfId="0" quotePrefix="1" applyFont="1" applyBorder="1" applyAlignment="1">
      <alignment horizontal="center" vertical="center"/>
    </xf>
    <xf numFmtId="0" fontId="4" fillId="2" borderId="5" xfId="0" quotePrefix="1" applyFont="1" applyFill="1" applyBorder="1" applyAlignment="1">
      <alignment horizontal="center" vertical="center"/>
    </xf>
    <xf numFmtId="0" fontId="4" fillId="2" borderId="4" xfId="0" quotePrefix="1" applyFont="1" applyFill="1" applyBorder="1" applyAlignment="1">
      <alignment horizontal="center" vertical="center"/>
    </xf>
    <xf numFmtId="0" fontId="4" fillId="2" borderId="3" xfId="0" quotePrefix="1" applyFont="1" applyFill="1" applyBorder="1" applyAlignment="1">
      <alignment horizontal="center" vertical="center"/>
    </xf>
    <xf numFmtId="164" fontId="6" fillId="0" borderId="43" xfId="1" applyNumberFormat="1" applyFont="1" applyFill="1" applyBorder="1" applyAlignment="1">
      <alignment horizontal="right" vertical="center"/>
    </xf>
    <xf numFmtId="164" fontId="6" fillId="0" borderId="41" xfId="1" applyNumberFormat="1" applyFont="1" applyFill="1" applyBorder="1" applyAlignment="1">
      <alignment horizontal="right" vertical="center"/>
    </xf>
    <xf numFmtId="164" fontId="6" fillId="0" borderId="16" xfId="1" applyNumberFormat="1" applyFont="1" applyFill="1" applyBorder="1" applyAlignment="1">
      <alignment horizontal="right" vertical="center"/>
    </xf>
    <xf numFmtId="164" fontId="6" fillId="0" borderId="22" xfId="1" applyNumberFormat="1" applyFont="1" applyFill="1" applyBorder="1" applyAlignment="1">
      <alignment horizontal="right" vertical="center"/>
    </xf>
    <xf numFmtId="0" fontId="3" fillId="2" borderId="26" xfId="0" applyFont="1" applyFill="1" applyBorder="1" applyAlignment="1">
      <alignment horizontal="center" vertical="center"/>
    </xf>
    <xf numFmtId="164" fontId="6" fillId="2" borderId="22" xfId="1" applyNumberFormat="1" applyFont="1" applyFill="1" applyBorder="1" applyAlignment="1">
      <alignment horizontal="right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/>
    </xf>
    <xf numFmtId="0" fontId="5" fillId="2" borderId="8" xfId="0" quotePrefix="1" applyFont="1" applyFill="1" applyBorder="1" applyAlignment="1">
      <alignment horizontal="center" vertical="center"/>
    </xf>
    <xf numFmtId="0" fontId="5" fillId="2" borderId="7" xfId="0" quotePrefix="1" applyFont="1" applyFill="1" applyBorder="1" applyAlignment="1">
      <alignment horizontal="center" vertical="center"/>
    </xf>
    <xf numFmtId="0" fontId="5" fillId="2" borderId="6" xfId="0" quotePrefix="1" applyFont="1" applyFill="1" applyBorder="1" applyAlignment="1">
      <alignment horizontal="center" vertical="center"/>
    </xf>
    <xf numFmtId="166" fontId="6" fillId="0" borderId="16" xfId="1" applyNumberFormat="1" applyFont="1" applyFill="1" applyBorder="1" applyAlignment="1">
      <alignment horizontal="right" vertical="center" wrapText="1"/>
    </xf>
    <xf numFmtId="166" fontId="6" fillId="0" borderId="22" xfId="1" applyNumberFormat="1" applyFont="1" applyFill="1" applyBorder="1" applyAlignment="1">
      <alignment horizontal="right" vertical="center" wrapText="1"/>
    </xf>
    <xf numFmtId="164" fontId="6" fillId="0" borderId="16" xfId="1" applyNumberFormat="1" applyFont="1" applyFill="1" applyBorder="1" applyAlignment="1">
      <alignment vertical="center"/>
    </xf>
    <xf numFmtId="164" fontId="6" fillId="0" borderId="22" xfId="1" applyNumberFormat="1" applyFont="1" applyFill="1" applyBorder="1" applyAlignment="1">
      <alignment vertical="center"/>
    </xf>
    <xf numFmtId="164" fontId="6" fillId="0" borderId="10" xfId="1" applyNumberFormat="1" applyFont="1" applyFill="1" applyBorder="1" applyAlignment="1">
      <alignment horizontal="right" vertical="center"/>
    </xf>
    <xf numFmtId="164" fontId="6" fillId="0" borderId="16" xfId="1" applyNumberFormat="1" applyFont="1" applyFill="1" applyBorder="1" applyAlignment="1">
      <alignment horizontal="center" vertical="center"/>
    </xf>
    <xf numFmtId="164" fontId="6" fillId="0" borderId="10" xfId="1" applyNumberFormat="1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164" fontId="6" fillId="0" borderId="48" xfId="1" applyNumberFormat="1" applyFont="1" applyFill="1" applyBorder="1" applyAlignment="1">
      <alignment horizontal="right" vertical="center"/>
    </xf>
    <xf numFmtId="164" fontId="6" fillId="0" borderId="46" xfId="1" applyNumberFormat="1" applyFont="1" applyFill="1" applyBorder="1" applyAlignment="1">
      <alignment horizontal="right" vertical="center"/>
    </xf>
    <xf numFmtId="0" fontId="9" fillId="2" borderId="35" xfId="0" quotePrefix="1" applyFont="1" applyFill="1" applyBorder="1" applyAlignment="1">
      <alignment horizontal="center" vertical="center"/>
    </xf>
    <xf numFmtId="0" fontId="9" fillId="2" borderId="34" xfId="0" quotePrefix="1" applyFont="1" applyFill="1" applyBorder="1" applyAlignment="1">
      <alignment horizontal="center" vertical="center"/>
    </xf>
    <xf numFmtId="0" fontId="9" fillId="2" borderId="33" xfId="0" quotePrefix="1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3" fontId="6" fillId="2" borderId="16" xfId="1" applyNumberFormat="1" applyFont="1" applyFill="1" applyBorder="1" applyAlignment="1">
      <alignment horizontal="right" vertical="center"/>
    </xf>
    <xf numFmtId="3" fontId="6" fillId="2" borderId="22" xfId="1" applyNumberFormat="1" applyFont="1" applyFill="1" applyBorder="1" applyAlignment="1">
      <alignment horizontal="right" vertical="center"/>
    </xf>
    <xf numFmtId="37" fontId="6" fillId="0" borderId="59" xfId="1" applyNumberFormat="1" applyFont="1" applyFill="1" applyBorder="1" applyAlignment="1">
      <alignment horizontal="right" vertical="center"/>
    </xf>
    <xf numFmtId="37" fontId="6" fillId="0" borderId="56" xfId="1" applyNumberFormat="1" applyFont="1" applyFill="1" applyBorder="1" applyAlignment="1">
      <alignment horizontal="right" vertical="center"/>
    </xf>
    <xf numFmtId="164" fontId="6" fillId="2" borderId="43" xfId="1" applyNumberFormat="1" applyFont="1" applyFill="1" applyBorder="1" applyAlignment="1">
      <alignment vertical="center"/>
    </xf>
    <xf numFmtId="164" fontId="6" fillId="2" borderId="41" xfId="1" applyNumberFormat="1" applyFont="1" applyFill="1" applyBorder="1" applyAlignment="1">
      <alignment vertical="center"/>
    </xf>
    <xf numFmtId="166" fontId="6" fillId="2" borderId="16" xfId="1" applyNumberFormat="1" applyFont="1" applyFill="1" applyBorder="1" applyAlignment="1">
      <alignment horizontal="center" vertical="center"/>
    </xf>
    <xf numFmtId="166" fontId="6" fillId="2" borderId="22" xfId="1" applyNumberFormat="1" applyFont="1" applyFill="1" applyBorder="1" applyAlignment="1">
      <alignment horizontal="center" vertical="center"/>
    </xf>
    <xf numFmtId="164" fontId="6" fillId="0" borderId="67" xfId="1" applyNumberFormat="1" applyFont="1" applyFill="1" applyBorder="1" applyAlignment="1">
      <alignment horizontal="right" vertical="center"/>
    </xf>
    <xf numFmtId="164" fontId="6" fillId="0" borderId="65" xfId="1" applyNumberFormat="1" applyFont="1" applyFill="1" applyBorder="1" applyAlignment="1">
      <alignment horizontal="right" vertical="center"/>
    </xf>
    <xf numFmtId="1" fontId="6" fillId="3" borderId="16" xfId="1" applyNumberFormat="1" applyFont="1" applyFill="1" applyBorder="1" applyAlignment="1">
      <alignment vertical="center"/>
    </xf>
    <xf numFmtId="1" fontId="6" fillId="3" borderId="22" xfId="1" applyNumberFormat="1" applyFont="1" applyFill="1" applyBorder="1" applyAlignment="1">
      <alignment vertical="center"/>
    </xf>
    <xf numFmtId="164" fontId="6" fillId="0" borderId="66" xfId="1" applyNumberFormat="1" applyFont="1" applyFill="1" applyBorder="1" applyAlignment="1">
      <alignment horizontal="right" vertical="center"/>
    </xf>
    <xf numFmtId="0" fontId="9" fillId="2" borderId="76" xfId="0" quotePrefix="1" applyFont="1" applyFill="1" applyBorder="1" applyAlignment="1">
      <alignment horizontal="center" vertical="center"/>
    </xf>
    <xf numFmtId="0" fontId="9" fillId="2" borderId="75" xfId="0" quotePrefix="1" applyFont="1" applyFill="1" applyBorder="1" applyAlignment="1">
      <alignment horizontal="center" vertical="center"/>
    </xf>
    <xf numFmtId="0" fontId="9" fillId="2" borderId="74" xfId="0" quotePrefix="1" applyFont="1" applyFill="1" applyBorder="1" applyAlignment="1">
      <alignment horizontal="center" vertical="center"/>
    </xf>
    <xf numFmtId="164" fontId="6" fillId="2" borderId="48" xfId="1" applyNumberFormat="1" applyFont="1" applyFill="1" applyBorder="1" applyAlignment="1">
      <alignment horizontal="right" vertical="center"/>
    </xf>
    <xf numFmtId="164" fontId="6" fillId="0" borderId="72" xfId="1" applyNumberFormat="1" applyFont="1" applyFill="1" applyBorder="1" applyAlignment="1">
      <alignment horizontal="right" vertical="center"/>
    </xf>
    <xf numFmtId="164" fontId="6" fillId="2" borderId="27" xfId="1" applyNumberFormat="1" applyFont="1" applyFill="1" applyBorder="1" applyAlignment="1">
      <alignment horizontal="right" vertical="center"/>
    </xf>
    <xf numFmtId="164" fontId="6" fillId="2" borderId="28" xfId="1" applyNumberFormat="1" applyFont="1" applyFill="1" applyBorder="1" applyAlignment="1">
      <alignment horizontal="right" vertical="center"/>
    </xf>
    <xf numFmtId="164" fontId="0" fillId="0" borderId="69" xfId="0" applyNumberFormat="1" applyBorder="1" applyAlignment="1">
      <alignment horizontal="right" vertical="center"/>
    </xf>
    <xf numFmtId="164" fontId="0" fillId="0" borderId="68" xfId="0" applyNumberFormat="1" applyBorder="1" applyAlignment="1">
      <alignment horizontal="right" vertical="center"/>
    </xf>
    <xf numFmtId="0" fontId="3" fillId="4" borderId="50" xfId="0" applyFont="1" applyFill="1" applyBorder="1" applyAlignment="1">
      <alignment horizontal="center" vertical="center"/>
    </xf>
    <xf numFmtId="0" fontId="3" fillId="4" borderId="84" xfId="0" applyFont="1" applyFill="1" applyBorder="1" applyAlignment="1">
      <alignment horizontal="center" vertical="center"/>
    </xf>
    <xf numFmtId="0" fontId="3" fillId="4" borderId="80" xfId="0" applyFont="1" applyFill="1" applyBorder="1" applyAlignment="1">
      <alignment horizontal="center" vertical="center"/>
    </xf>
    <xf numFmtId="0" fontId="3" fillId="4" borderId="83" xfId="0" applyFont="1" applyFill="1" applyBorder="1" applyAlignment="1">
      <alignment horizontal="center" vertical="center"/>
    </xf>
    <xf numFmtId="0" fontId="3" fillId="4" borderId="82" xfId="0" applyFont="1" applyFill="1" applyBorder="1" applyAlignment="1">
      <alignment horizontal="center" vertical="center"/>
    </xf>
    <xf numFmtId="0" fontId="3" fillId="4" borderId="78" xfId="0" applyFont="1" applyFill="1" applyBorder="1" applyAlignment="1">
      <alignment horizontal="center" vertical="center"/>
    </xf>
    <xf numFmtId="0" fontId="3" fillId="4" borderId="90" xfId="0" quotePrefix="1" applyFont="1" applyFill="1" applyBorder="1" applyAlignment="1">
      <alignment horizontal="center" vertical="center"/>
    </xf>
    <xf numFmtId="0" fontId="3" fillId="4" borderId="89" xfId="0" quotePrefix="1" applyFont="1" applyFill="1" applyBorder="1" applyAlignment="1">
      <alignment horizontal="center" vertical="center"/>
    </xf>
    <xf numFmtId="0" fontId="3" fillId="4" borderId="86" xfId="0" quotePrefix="1" applyFont="1" applyFill="1" applyBorder="1" applyAlignment="1">
      <alignment horizontal="center" vertical="center"/>
    </xf>
    <xf numFmtId="0" fontId="3" fillId="4" borderId="85" xfId="0" quotePrefix="1" applyFont="1" applyFill="1" applyBorder="1" applyAlignment="1">
      <alignment horizontal="center" vertical="center"/>
    </xf>
    <xf numFmtId="0" fontId="3" fillId="4" borderId="87" xfId="0" applyFont="1" applyFill="1" applyBorder="1" applyAlignment="1">
      <alignment horizontal="center" vertical="center" wrapText="1"/>
    </xf>
    <xf numFmtId="0" fontId="3" fillId="4" borderId="81" xfId="0" applyFont="1" applyFill="1" applyBorder="1" applyAlignment="1">
      <alignment horizontal="center" vertical="center" wrapText="1"/>
    </xf>
    <xf numFmtId="0" fontId="7" fillId="4" borderId="83" xfId="0" applyFont="1" applyFill="1" applyBorder="1" applyAlignment="1">
      <alignment horizontal="center" vertical="center"/>
    </xf>
    <xf numFmtId="0" fontId="7" fillId="4" borderId="78" xfId="0" applyFont="1" applyFill="1" applyBorder="1" applyAlignment="1">
      <alignment horizontal="center" vertical="center"/>
    </xf>
    <xf numFmtId="0" fontId="3" fillId="2" borderId="84" xfId="0" applyFont="1" applyFill="1" applyBorder="1" applyAlignment="1">
      <alignment horizontal="center" vertical="center"/>
    </xf>
    <xf numFmtId="164" fontId="0" fillId="0" borderId="22" xfId="0" applyNumberFormat="1" applyBorder="1"/>
    <xf numFmtId="166" fontId="0" fillId="0" borderId="22" xfId="0" applyNumberFormat="1" applyBorder="1" applyAlignment="1">
      <alignment horizontal="right"/>
    </xf>
    <xf numFmtId="37" fontId="0" fillId="0" borderId="56" xfId="0" applyNumberFormat="1" applyBorder="1"/>
    <xf numFmtId="164" fontId="6" fillId="0" borderId="91" xfId="1" applyNumberFormat="1" applyFont="1" applyFill="1" applyBorder="1" applyAlignment="1">
      <alignment horizontal="right" vertical="center"/>
    </xf>
    <xf numFmtId="0" fontId="6" fillId="4" borderId="84" xfId="0" applyFont="1" applyFill="1" applyBorder="1" applyAlignment="1">
      <alignment horizontal="center" vertical="center"/>
    </xf>
    <xf numFmtId="0" fontId="6" fillId="4" borderId="80" xfId="0" applyFont="1" applyFill="1" applyBorder="1" applyAlignment="1">
      <alignment horizontal="center" vertical="center"/>
    </xf>
    <xf numFmtId="0" fontId="6" fillId="4" borderId="89" xfId="0" applyFont="1" applyFill="1" applyBorder="1" applyAlignment="1">
      <alignment horizontal="center" vertical="center"/>
    </xf>
    <xf numFmtId="0" fontId="6" fillId="4" borderId="86" xfId="0" applyFont="1" applyFill="1" applyBorder="1" applyAlignment="1">
      <alignment horizontal="center" vertical="center"/>
    </xf>
    <xf numFmtId="0" fontId="6" fillId="4" borderId="85" xfId="0" applyFont="1" applyFill="1" applyBorder="1" applyAlignment="1">
      <alignment horizontal="center" vertical="center"/>
    </xf>
    <xf numFmtId="0" fontId="0" fillId="0" borderId="81" xfId="0" applyBorder="1" applyAlignment="1">
      <alignment horizontal="center" vertical="center" wrapText="1"/>
    </xf>
    <xf numFmtId="0" fontId="6" fillId="4" borderId="78" xfId="0" applyFont="1" applyFill="1" applyBorder="1" applyAlignment="1">
      <alignment horizontal="center" vertical="center"/>
    </xf>
    <xf numFmtId="164" fontId="6" fillId="2" borderId="22" xfId="1" applyNumberFormat="1" applyFont="1" applyFill="1" applyBorder="1" applyAlignment="1">
      <alignment horizontal="center" vertical="center"/>
    </xf>
    <xf numFmtId="164" fontId="6" fillId="0" borderId="92" xfId="1" applyNumberFormat="1" applyFont="1" applyFill="1" applyBorder="1" applyAlignment="1">
      <alignment horizontal="right" vertical="center"/>
    </xf>
    <xf numFmtId="164" fontId="6" fillId="0" borderId="40" xfId="1" applyNumberFormat="1" applyFont="1" applyFill="1" applyBorder="1" applyAlignment="1">
      <alignment horizontal="right" vertical="center"/>
    </xf>
    <xf numFmtId="164" fontId="6" fillId="0" borderId="27" xfId="1" applyNumberFormat="1" applyFont="1" applyFill="1" applyBorder="1" applyAlignment="1">
      <alignment horizontal="right" vertical="center"/>
    </xf>
    <xf numFmtId="164" fontId="6" fillId="0" borderId="28" xfId="1" applyNumberFormat="1" applyFont="1" applyFill="1" applyBorder="1" applyAlignment="1">
      <alignment horizontal="right" vertical="center"/>
    </xf>
    <xf numFmtId="164" fontId="6" fillId="0" borderId="22" xfId="1" applyNumberFormat="1" applyFont="1" applyFill="1" applyBorder="1" applyAlignment="1">
      <alignment horizontal="center" vertical="center"/>
    </xf>
    <xf numFmtId="164" fontId="6" fillId="0" borderId="93" xfId="1" applyNumberFormat="1" applyFont="1" applyFill="1" applyBorder="1" applyAlignment="1">
      <alignment horizontal="right" vertical="center"/>
    </xf>
    <xf numFmtId="164" fontId="6" fillId="2" borderId="61" xfId="1" applyNumberFormat="1" applyFont="1" applyFill="1" applyBorder="1" applyAlignment="1">
      <alignment vertical="center"/>
    </xf>
    <xf numFmtId="164" fontId="6" fillId="2" borderId="18" xfId="1" applyNumberFormat="1" applyFont="1" applyFill="1" applyBorder="1" applyAlignment="1">
      <alignment vertical="center"/>
    </xf>
    <xf numFmtId="0" fontId="17" fillId="0" borderId="99" xfId="0" applyFont="1" applyBorder="1" applyAlignment="1">
      <alignment horizontal="center" vertical="center"/>
    </xf>
    <xf numFmtId="0" fontId="17" fillId="0" borderId="98" xfId="0" applyFont="1" applyBorder="1" applyAlignment="1">
      <alignment horizontal="center" vertical="center"/>
    </xf>
    <xf numFmtId="3" fontId="19" fillId="7" borderId="97" xfId="0" applyNumberFormat="1" applyFont="1" applyFill="1" applyBorder="1" applyAlignment="1">
      <alignment horizontal="center" vertical="center"/>
    </xf>
    <xf numFmtId="3" fontId="19" fillId="0" borderId="97" xfId="0" applyNumberFormat="1" applyFont="1" applyBorder="1" applyAlignment="1">
      <alignment horizontal="center" vertical="center"/>
    </xf>
    <xf numFmtId="0" fontId="19" fillId="0" borderId="97" xfId="0" applyFont="1" applyBorder="1" applyAlignment="1">
      <alignment horizontal="center" vertical="center"/>
    </xf>
    <xf numFmtId="0" fontId="16" fillId="0" borderId="99" xfId="0" applyFont="1" applyBorder="1" applyAlignment="1">
      <alignment horizontal="center" vertical="center"/>
    </xf>
    <xf numFmtId="0" fontId="16" fillId="0" borderId="100" xfId="0" applyFont="1" applyBorder="1" applyAlignment="1">
      <alignment horizontal="center" vertical="center"/>
    </xf>
    <xf numFmtId="0" fontId="16" fillId="0" borderId="98" xfId="0" applyFont="1" applyBorder="1" applyAlignment="1">
      <alignment horizontal="center" vertical="center"/>
    </xf>
    <xf numFmtId="0" fontId="18" fillId="8" borderId="97" xfId="0" applyFont="1" applyFill="1" applyBorder="1" applyAlignment="1">
      <alignment horizontal="center" vertical="center" textRotation="90"/>
    </xf>
    <xf numFmtId="0" fontId="16" fillId="0" borderId="97" xfId="0" applyFont="1" applyBorder="1" applyAlignment="1">
      <alignment horizontal="center" vertical="center"/>
    </xf>
    <xf numFmtId="0" fontId="19" fillId="0" borderId="102" xfId="0" applyFont="1" applyBorder="1" applyAlignment="1">
      <alignment horizontal="center" vertical="center"/>
    </xf>
    <xf numFmtId="0" fontId="19" fillId="0" borderId="101" xfId="0" applyFont="1" applyBorder="1" applyAlignment="1">
      <alignment horizontal="center" vertical="center"/>
    </xf>
    <xf numFmtId="3" fontId="19" fillId="0" borderId="102" xfId="0" applyNumberFormat="1" applyFont="1" applyBorder="1" applyAlignment="1">
      <alignment horizontal="center" vertical="center"/>
    </xf>
    <xf numFmtId="3" fontId="19" fillId="0" borderId="101" xfId="0" applyNumberFormat="1" applyFont="1" applyBorder="1" applyAlignment="1">
      <alignment horizontal="center" vertical="center"/>
    </xf>
    <xf numFmtId="3" fontId="19" fillId="7" borderId="102" xfId="0" applyNumberFormat="1" applyFont="1" applyFill="1" applyBorder="1" applyAlignment="1">
      <alignment horizontal="center" vertical="center"/>
    </xf>
    <xf numFmtId="3" fontId="19" fillId="7" borderId="101" xfId="0" applyNumberFormat="1" applyFont="1" applyFill="1" applyBorder="1" applyAlignment="1">
      <alignment horizontal="center" vertical="center"/>
    </xf>
    <xf numFmtId="0" fontId="15" fillId="6" borderId="97" xfId="0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5"/>
  <sheetViews>
    <sheetView workbookViewId="0">
      <selection activeCell="G21" sqref="G21"/>
    </sheetView>
  </sheetViews>
  <sheetFormatPr baseColWidth="10" defaultRowHeight="15"/>
  <cols>
    <col min="1" max="1" width="3.42578125" bestFit="1" customWidth="1"/>
    <col min="2" max="2" width="13.5703125" customWidth="1"/>
    <col min="4" max="4" width="12.7109375" bestFit="1" customWidth="1"/>
    <col min="5" max="5" width="13.5703125" customWidth="1"/>
    <col min="6" max="6" width="11.5703125" customWidth="1"/>
  </cols>
  <sheetData>
    <row r="1" spans="1:14" ht="15" customHeight="1">
      <c r="A1" s="272" t="s">
        <v>70</v>
      </c>
      <c r="B1" s="275" t="s">
        <v>69</v>
      </c>
      <c r="C1" s="146"/>
      <c r="D1" s="278" t="s">
        <v>68</v>
      </c>
      <c r="E1" s="279"/>
      <c r="F1" s="145"/>
      <c r="G1" s="144" t="s">
        <v>56</v>
      </c>
      <c r="H1" s="143" t="s">
        <v>67</v>
      </c>
      <c r="I1" s="143"/>
      <c r="J1" s="142" t="s">
        <v>56</v>
      </c>
      <c r="K1" s="282" t="s">
        <v>66</v>
      </c>
    </row>
    <row r="2" spans="1:14">
      <c r="A2" s="273"/>
      <c r="B2" s="276"/>
      <c r="C2" s="140" t="s">
        <v>65</v>
      </c>
      <c r="D2" s="280"/>
      <c r="E2" s="281"/>
      <c r="F2" s="140" t="s">
        <v>62</v>
      </c>
      <c r="G2" s="141" t="s">
        <v>64</v>
      </c>
      <c r="H2" s="140" t="s">
        <v>63</v>
      </c>
      <c r="I2" s="140" t="s">
        <v>62</v>
      </c>
      <c r="J2" s="141" t="s">
        <v>61</v>
      </c>
      <c r="K2" s="283"/>
    </row>
    <row r="3" spans="1:14">
      <c r="A3" s="273"/>
      <c r="B3" s="276"/>
      <c r="C3" s="139" t="s">
        <v>60</v>
      </c>
      <c r="D3" s="284" t="s">
        <v>59</v>
      </c>
      <c r="E3" s="284" t="s">
        <v>58</v>
      </c>
      <c r="F3" s="138" t="s">
        <v>57</v>
      </c>
      <c r="G3" s="137" t="s">
        <v>54</v>
      </c>
      <c r="H3" s="139" t="s">
        <v>56</v>
      </c>
      <c r="I3" s="138" t="s">
        <v>55</v>
      </c>
      <c r="J3" s="137" t="s">
        <v>54</v>
      </c>
      <c r="K3" s="283"/>
    </row>
    <row r="4" spans="1:14">
      <c r="A4" s="274"/>
      <c r="B4" s="277"/>
      <c r="C4" s="136"/>
      <c r="D4" s="285"/>
      <c r="E4" s="285"/>
      <c r="F4" s="135" t="s">
        <v>53</v>
      </c>
      <c r="G4" s="134" t="s">
        <v>53</v>
      </c>
      <c r="H4" s="134" t="s">
        <v>53</v>
      </c>
      <c r="I4" s="134" t="s">
        <v>53</v>
      </c>
      <c r="J4" s="134" t="s">
        <v>53</v>
      </c>
      <c r="K4" s="133" t="s">
        <v>52</v>
      </c>
    </row>
    <row r="5" spans="1:14">
      <c r="A5" s="263" t="s">
        <v>51</v>
      </c>
      <c r="B5" s="264"/>
      <c r="C5" s="264"/>
      <c r="D5" s="264"/>
      <c r="E5" s="264"/>
      <c r="F5" s="264"/>
      <c r="G5" s="264"/>
      <c r="H5" s="264"/>
      <c r="I5" s="264"/>
      <c r="J5" s="264"/>
      <c r="K5" s="265"/>
      <c r="M5" t="s">
        <v>50</v>
      </c>
    </row>
    <row r="6" spans="1:14">
      <c r="A6" s="242">
        <v>1</v>
      </c>
      <c r="B6" s="132" t="s">
        <v>49</v>
      </c>
      <c r="C6" s="43">
        <v>206.95</v>
      </c>
      <c r="D6" s="131">
        <v>94848093</v>
      </c>
      <c r="E6" s="131">
        <v>104212169</v>
      </c>
      <c r="F6" s="6">
        <v>9364076</v>
      </c>
      <c r="G6" s="266">
        <v>15276013</v>
      </c>
      <c r="H6" s="130">
        <v>38093</v>
      </c>
      <c r="I6" s="125">
        <v>9325983</v>
      </c>
      <c r="J6" s="267">
        <v>15237920</v>
      </c>
      <c r="K6" s="55">
        <v>45.25</v>
      </c>
      <c r="M6" s="129">
        <f>SUM(C6:C15)</f>
        <v>3906.04</v>
      </c>
    </row>
    <row r="7" spans="1:14">
      <c r="A7" s="227"/>
      <c r="B7" s="112" t="s">
        <v>48</v>
      </c>
      <c r="C7" s="128">
        <v>139.55000000000001</v>
      </c>
      <c r="D7" s="24">
        <v>106001430</v>
      </c>
      <c r="E7" s="24">
        <v>111913367</v>
      </c>
      <c r="F7" s="17">
        <v>5911937</v>
      </c>
      <c r="G7" s="228"/>
      <c r="H7" s="5">
        <v>0</v>
      </c>
      <c r="I7" s="125">
        <v>5911937</v>
      </c>
      <c r="J7" s="259"/>
      <c r="K7" s="55">
        <v>42.36</v>
      </c>
      <c r="M7" s="127">
        <f>SUM(C18:C29)</f>
        <v>3423.1099999999997</v>
      </c>
    </row>
    <row r="8" spans="1:14">
      <c r="A8" s="38">
        <v>2</v>
      </c>
      <c r="B8" s="112" t="s">
        <v>47</v>
      </c>
      <c r="C8" s="126">
        <v>739.27</v>
      </c>
      <c r="D8" s="104">
        <v>240129600</v>
      </c>
      <c r="E8" s="104">
        <v>245198500</v>
      </c>
      <c r="F8" s="28">
        <v>5068900</v>
      </c>
      <c r="G8" s="41">
        <v>5068900</v>
      </c>
      <c r="H8" s="107">
        <v>27423</v>
      </c>
      <c r="I8" s="125">
        <v>5041477</v>
      </c>
      <c r="J8" s="124">
        <v>5041477</v>
      </c>
      <c r="K8" s="55">
        <v>6.86</v>
      </c>
      <c r="M8" s="119">
        <f>SUM(C32:C40)</f>
        <v>1261.3800000000001</v>
      </c>
    </row>
    <row r="9" spans="1:14">
      <c r="A9" s="211">
        <v>3</v>
      </c>
      <c r="B9" s="112" t="s">
        <v>46</v>
      </c>
      <c r="C9" s="66">
        <v>422.22</v>
      </c>
      <c r="D9" s="123">
        <v>162002886</v>
      </c>
      <c r="E9" s="122">
        <v>171501097</v>
      </c>
      <c r="F9" s="6">
        <v>9498211</v>
      </c>
      <c r="G9" s="268">
        <v>18773100</v>
      </c>
      <c r="H9" s="121">
        <v>77802</v>
      </c>
      <c r="I9" s="120">
        <v>9420409</v>
      </c>
      <c r="J9" s="270">
        <v>18695298</v>
      </c>
      <c r="K9" s="55">
        <v>22.5</v>
      </c>
      <c r="M9" s="119">
        <f>SUM(C43:C53)</f>
        <v>4545.13</v>
      </c>
    </row>
    <row r="10" spans="1:14" ht="15.75">
      <c r="A10" s="227"/>
      <c r="B10" s="112" t="s">
        <v>45</v>
      </c>
      <c r="C10" s="66">
        <v>414.36</v>
      </c>
      <c r="D10" s="76">
        <v>161859753</v>
      </c>
      <c r="E10" s="75">
        <v>171134642</v>
      </c>
      <c r="F10" s="6">
        <v>9274889</v>
      </c>
      <c r="G10" s="269"/>
      <c r="H10" s="118">
        <v>0</v>
      </c>
      <c r="I10" s="9">
        <v>9274889</v>
      </c>
      <c r="J10" s="271"/>
      <c r="K10" s="55">
        <v>22.38</v>
      </c>
      <c r="M10" s="115">
        <f>SUM(M6:M9)</f>
        <v>13135.66</v>
      </c>
    </row>
    <row r="11" spans="1:14" ht="15.75">
      <c r="A11" s="211">
        <v>4</v>
      </c>
      <c r="B11" s="112" t="s">
        <v>44</v>
      </c>
      <c r="C11" s="66">
        <v>744</v>
      </c>
      <c r="D11" s="117"/>
      <c r="E11" s="116"/>
      <c r="F11" s="28">
        <v>696615</v>
      </c>
      <c r="G11" s="213">
        <v>1393230</v>
      </c>
      <c r="H11" s="256">
        <v>11420</v>
      </c>
      <c r="I11" s="9">
        <v>685195</v>
      </c>
      <c r="J11" s="258">
        <v>1381810</v>
      </c>
      <c r="K11" s="55">
        <v>0.94</v>
      </c>
      <c r="M11" s="115"/>
    </row>
    <row r="12" spans="1:14">
      <c r="A12" s="227"/>
      <c r="B12" s="112" t="s">
        <v>43</v>
      </c>
      <c r="C12" s="66">
        <v>744</v>
      </c>
      <c r="D12" s="114"/>
      <c r="E12" s="113"/>
      <c r="F12" s="28">
        <v>696615</v>
      </c>
      <c r="G12" s="228"/>
      <c r="H12" s="257"/>
      <c r="I12" s="9">
        <v>696615</v>
      </c>
      <c r="J12" s="259"/>
      <c r="K12" s="55">
        <v>0.94</v>
      </c>
    </row>
    <row r="13" spans="1:14">
      <c r="A13" s="211">
        <v>5</v>
      </c>
      <c r="B13" s="112" t="s">
        <v>42</v>
      </c>
      <c r="C13" s="111">
        <v>247.58</v>
      </c>
      <c r="D13" s="24">
        <v>3210497</v>
      </c>
      <c r="E13" s="24">
        <v>3244175</v>
      </c>
      <c r="F13" s="6">
        <v>33678</v>
      </c>
      <c r="G13" s="213">
        <v>65835</v>
      </c>
      <c r="H13" s="260">
        <v>1477</v>
      </c>
      <c r="I13" s="9">
        <v>32201</v>
      </c>
      <c r="J13" s="262">
        <v>64358</v>
      </c>
      <c r="K13" s="55">
        <v>0.14000000000000001</v>
      </c>
      <c r="N13" s="106"/>
    </row>
    <row r="14" spans="1:14">
      <c r="A14" s="227"/>
      <c r="B14" s="112" t="s">
        <v>41</v>
      </c>
      <c r="C14" s="111">
        <v>248.11</v>
      </c>
      <c r="D14" s="24">
        <v>3074379</v>
      </c>
      <c r="E14" s="24">
        <v>3106536</v>
      </c>
      <c r="F14" s="6">
        <v>32157</v>
      </c>
      <c r="G14" s="228"/>
      <c r="H14" s="261"/>
      <c r="I14" s="110">
        <v>32157</v>
      </c>
      <c r="J14" s="259"/>
      <c r="K14" s="55">
        <v>0.13</v>
      </c>
    </row>
    <row r="15" spans="1:14" ht="15.75" thickBot="1">
      <c r="A15" s="45">
        <v>6</v>
      </c>
      <c r="B15" s="8" t="s">
        <v>40</v>
      </c>
      <c r="C15" s="109">
        <v>0</v>
      </c>
      <c r="D15" s="108">
        <v>71541559</v>
      </c>
      <c r="E15" s="108">
        <v>71541559</v>
      </c>
      <c r="F15" s="28">
        <v>0</v>
      </c>
      <c r="G15" s="41">
        <v>0</v>
      </c>
      <c r="H15" s="107">
        <v>14122</v>
      </c>
      <c r="I15" s="102">
        <v>0</v>
      </c>
      <c r="J15" s="101">
        <v>0</v>
      </c>
      <c r="K15" s="55">
        <v>0</v>
      </c>
    </row>
    <row r="16" spans="1:14" ht="16.5" thickTop="1" thickBot="1">
      <c r="A16" s="232" t="s">
        <v>39</v>
      </c>
      <c r="B16" s="233"/>
      <c r="C16" s="233"/>
      <c r="D16" s="233"/>
      <c r="E16" s="234"/>
      <c r="F16" s="2">
        <v>40577078</v>
      </c>
      <c r="G16" s="2">
        <v>40577078</v>
      </c>
      <c r="H16" s="2">
        <v>170337</v>
      </c>
      <c r="I16" s="2">
        <v>40420863</v>
      </c>
      <c r="J16" s="2">
        <v>40420863</v>
      </c>
      <c r="K16" s="1">
        <v>142</v>
      </c>
      <c r="M16" s="106">
        <f>SUM(F6:F15)</f>
        <v>40577078</v>
      </c>
    </row>
    <row r="17" spans="1:11" ht="15.75" thickTop="1">
      <c r="A17" s="245" t="s">
        <v>38</v>
      </c>
      <c r="B17" s="246"/>
      <c r="C17" s="246"/>
      <c r="D17" s="246"/>
      <c r="E17" s="246"/>
      <c r="F17" s="246"/>
      <c r="G17" s="246"/>
      <c r="H17" s="246"/>
      <c r="I17" s="246"/>
      <c r="J17" s="246"/>
      <c r="K17" s="247"/>
    </row>
    <row r="18" spans="1:11">
      <c r="A18" s="21">
        <v>7</v>
      </c>
      <c r="B18" s="105" t="s">
        <v>37</v>
      </c>
      <c r="C18" s="100">
        <v>110.69</v>
      </c>
      <c r="D18" s="104">
        <v>29480000</v>
      </c>
      <c r="E18" s="104">
        <v>30430000</v>
      </c>
      <c r="F18" s="6">
        <v>950000</v>
      </c>
      <c r="G18" s="73">
        <v>950000</v>
      </c>
      <c r="H18" s="103">
        <v>11472</v>
      </c>
      <c r="I18" s="102">
        <v>938528</v>
      </c>
      <c r="J18" s="101">
        <v>938528</v>
      </c>
      <c r="K18" s="55">
        <v>8.58</v>
      </c>
    </row>
    <row r="19" spans="1:11">
      <c r="A19" s="38">
        <v>8</v>
      </c>
      <c r="B19" s="85" t="s">
        <v>36</v>
      </c>
      <c r="C19" s="100">
        <v>490.88</v>
      </c>
      <c r="D19" s="99">
        <v>1028146700</v>
      </c>
      <c r="E19" s="99">
        <v>1031371400</v>
      </c>
      <c r="F19" s="6">
        <v>3224700</v>
      </c>
      <c r="G19" s="73">
        <v>4170753</v>
      </c>
      <c r="H19" s="98">
        <v>20839</v>
      </c>
      <c r="I19" s="86">
        <v>3203861</v>
      </c>
      <c r="J19" s="17">
        <v>4149914</v>
      </c>
      <c r="K19" s="91">
        <v>6.57</v>
      </c>
    </row>
    <row r="20" spans="1:11">
      <c r="A20" s="38"/>
      <c r="B20" s="85" t="s">
        <v>35</v>
      </c>
      <c r="C20" s="97">
        <v>253.07</v>
      </c>
      <c r="D20" s="96">
        <v>0</v>
      </c>
      <c r="E20" s="96">
        <v>0</v>
      </c>
      <c r="F20" s="6">
        <v>946053</v>
      </c>
      <c r="G20" s="73"/>
      <c r="H20" s="95">
        <v>0</v>
      </c>
      <c r="I20" s="94">
        <v>946053</v>
      </c>
      <c r="J20" s="17"/>
      <c r="K20" s="91">
        <v>0</v>
      </c>
    </row>
    <row r="21" spans="1:11">
      <c r="A21" s="38">
        <v>9</v>
      </c>
      <c r="B21" s="85" t="s">
        <v>34</v>
      </c>
      <c r="C21" s="43">
        <v>688.48</v>
      </c>
      <c r="D21" s="90">
        <v>869538273</v>
      </c>
      <c r="E21" s="90">
        <v>874247579</v>
      </c>
      <c r="F21" s="6">
        <v>4709306</v>
      </c>
      <c r="G21" s="73">
        <v>4709306</v>
      </c>
      <c r="H21" s="93">
        <v>6626</v>
      </c>
      <c r="I21" s="86">
        <v>4702680</v>
      </c>
      <c r="J21" s="92">
        <v>4702680</v>
      </c>
      <c r="K21" s="91">
        <v>6.84</v>
      </c>
    </row>
    <row r="22" spans="1:11">
      <c r="A22" s="248">
        <v>10</v>
      </c>
      <c r="B22" s="85" t="s">
        <v>33</v>
      </c>
      <c r="C22" s="12">
        <v>24</v>
      </c>
      <c r="D22" s="90">
        <v>891343000</v>
      </c>
      <c r="E22" s="90">
        <v>894202000</v>
      </c>
      <c r="F22" s="6">
        <v>2859000</v>
      </c>
      <c r="G22" s="250">
        <v>9484500</v>
      </c>
      <c r="H22" s="252">
        <v>56570</v>
      </c>
      <c r="I22" s="89">
        <v>2802430</v>
      </c>
      <c r="J22" s="254">
        <v>9427930</v>
      </c>
      <c r="K22" s="55">
        <v>0</v>
      </c>
    </row>
    <row r="23" spans="1:11">
      <c r="A23" s="249"/>
      <c r="B23" s="85" t="s">
        <v>32</v>
      </c>
      <c r="C23" s="88">
        <v>646.78</v>
      </c>
      <c r="D23" s="87">
        <v>816653500</v>
      </c>
      <c r="E23" s="87">
        <v>823279000</v>
      </c>
      <c r="F23" s="17">
        <v>6625500</v>
      </c>
      <c r="G23" s="251"/>
      <c r="H23" s="253"/>
      <c r="I23" s="86">
        <v>6625500</v>
      </c>
      <c r="J23" s="255"/>
      <c r="K23" s="55">
        <v>10.24</v>
      </c>
    </row>
    <row r="24" spans="1:11">
      <c r="A24" s="38">
        <v>11</v>
      </c>
      <c r="B24" s="85" t="s">
        <v>31</v>
      </c>
      <c r="C24" s="12">
        <v>0</v>
      </c>
      <c r="D24" s="84">
        <v>15987502</v>
      </c>
      <c r="E24" s="84">
        <v>15987502</v>
      </c>
      <c r="F24" s="28">
        <v>0</v>
      </c>
      <c r="G24" s="73">
        <v>0</v>
      </c>
      <c r="H24" s="83">
        <v>1231</v>
      </c>
      <c r="I24" s="72">
        <v>0</v>
      </c>
      <c r="J24" s="82">
        <v>0</v>
      </c>
      <c r="K24" s="55">
        <v>0</v>
      </c>
    </row>
    <row r="25" spans="1:11">
      <c r="A25" s="248">
        <v>12</v>
      </c>
      <c r="B25" s="81" t="s">
        <v>30</v>
      </c>
      <c r="C25" s="12">
        <v>507.83</v>
      </c>
      <c r="D25" s="76"/>
      <c r="E25" s="80"/>
      <c r="F25" s="79">
        <v>60818</v>
      </c>
      <c r="G25" s="250">
        <v>76710</v>
      </c>
      <c r="H25" s="235">
        <v>2720</v>
      </c>
      <c r="I25" s="9">
        <v>60818</v>
      </c>
      <c r="J25" s="237">
        <v>73990</v>
      </c>
      <c r="K25" s="55">
        <v>0.12</v>
      </c>
    </row>
    <row r="26" spans="1:11">
      <c r="A26" s="249"/>
      <c r="B26" s="81" t="s">
        <v>29</v>
      </c>
      <c r="C26" s="66">
        <v>183.76</v>
      </c>
      <c r="D26" s="76"/>
      <c r="E26" s="80"/>
      <c r="F26" s="79">
        <v>15892</v>
      </c>
      <c r="G26" s="251"/>
      <c r="H26" s="236">
        <v>0</v>
      </c>
      <c r="I26" s="9">
        <v>13172</v>
      </c>
      <c r="J26" s="238"/>
      <c r="K26" s="55">
        <v>0</v>
      </c>
    </row>
    <row r="27" spans="1:11">
      <c r="A27" s="45">
        <v>13</v>
      </c>
      <c r="B27" s="78" t="s">
        <v>28</v>
      </c>
      <c r="C27" s="77">
        <v>0</v>
      </c>
      <c r="D27" s="76"/>
      <c r="E27" s="75"/>
      <c r="F27" s="74">
        <v>0</v>
      </c>
      <c r="G27" s="73">
        <v>0</v>
      </c>
      <c r="H27" s="68">
        <v>2443</v>
      </c>
      <c r="I27" s="72">
        <v>0</v>
      </c>
      <c r="J27" s="71">
        <v>0</v>
      </c>
      <c r="K27" s="55">
        <v>0</v>
      </c>
    </row>
    <row r="28" spans="1:11">
      <c r="A28" s="211">
        <v>14</v>
      </c>
      <c r="B28" s="13" t="s">
        <v>27</v>
      </c>
      <c r="C28" s="70">
        <v>275.45</v>
      </c>
      <c r="D28" s="69">
        <v>32417400</v>
      </c>
      <c r="E28" s="69">
        <v>38988100</v>
      </c>
      <c r="F28" s="28">
        <v>6570700</v>
      </c>
      <c r="G28" s="225">
        <v>12130700</v>
      </c>
      <c r="H28" s="68">
        <v>67319</v>
      </c>
      <c r="I28" s="67">
        <v>6503381</v>
      </c>
      <c r="J28" s="240">
        <v>12063381</v>
      </c>
      <c r="K28" s="64">
        <v>23.85</v>
      </c>
    </row>
    <row r="29" spans="1:11" ht="15.75" thickBot="1">
      <c r="A29" s="212"/>
      <c r="B29" s="44" t="s">
        <v>26</v>
      </c>
      <c r="C29" s="66">
        <v>242.17</v>
      </c>
      <c r="D29" s="28">
        <v>71716100</v>
      </c>
      <c r="E29" s="28">
        <v>77276100</v>
      </c>
      <c r="F29" s="28">
        <v>5560000</v>
      </c>
      <c r="G29" s="239"/>
      <c r="H29" s="16">
        <v>0</v>
      </c>
      <c r="I29" s="65">
        <v>5560000</v>
      </c>
      <c r="J29" s="241"/>
      <c r="K29" s="64">
        <v>22.96</v>
      </c>
    </row>
    <row r="30" spans="1:11" ht="16.5" thickTop="1" thickBot="1">
      <c r="A30" s="232" t="s">
        <v>25</v>
      </c>
      <c r="B30" s="233"/>
      <c r="C30" s="233"/>
      <c r="D30" s="233"/>
      <c r="E30" s="234"/>
      <c r="F30" s="2">
        <v>31521969</v>
      </c>
      <c r="G30" s="2">
        <v>31521969</v>
      </c>
      <c r="H30" s="2">
        <v>169220</v>
      </c>
      <c r="I30" s="2">
        <v>31356423</v>
      </c>
      <c r="J30" s="2">
        <v>31356423</v>
      </c>
      <c r="K30" s="1">
        <v>79</v>
      </c>
    </row>
    <row r="31" spans="1:11" ht="15.75" thickTop="1">
      <c r="A31" s="229" t="s">
        <v>24</v>
      </c>
      <c r="B31" s="230"/>
      <c r="C31" s="230"/>
      <c r="D31" s="230"/>
      <c r="E31" s="230"/>
      <c r="F31" s="230"/>
      <c r="G31" s="230"/>
      <c r="H31" s="230"/>
      <c r="I31" s="230"/>
      <c r="J31" s="230"/>
      <c r="K31" s="231"/>
    </row>
    <row r="32" spans="1:11">
      <c r="A32" s="242">
        <v>15</v>
      </c>
      <c r="B32" s="36" t="s">
        <v>23</v>
      </c>
      <c r="C32" s="63">
        <v>161.52000000000001</v>
      </c>
      <c r="D32" s="62">
        <v>4126115680</v>
      </c>
      <c r="E32" s="62">
        <v>4129734456</v>
      </c>
      <c r="F32" s="28">
        <v>3618776</v>
      </c>
      <c r="G32" s="243">
        <v>5759576</v>
      </c>
      <c r="H32" s="61">
        <v>15472</v>
      </c>
      <c r="I32" s="41">
        <v>3603304</v>
      </c>
      <c r="J32" s="244">
        <v>5744104</v>
      </c>
      <c r="K32" s="60">
        <v>22.4</v>
      </c>
    </row>
    <row r="33" spans="1:11">
      <c r="A33" s="227"/>
      <c r="B33" s="36" t="s">
        <v>22</v>
      </c>
      <c r="C33" s="39">
        <v>80.790000000000006</v>
      </c>
      <c r="D33" s="59">
        <v>887485200</v>
      </c>
      <c r="E33" s="59">
        <v>889626000</v>
      </c>
      <c r="F33" s="6">
        <v>2140800</v>
      </c>
      <c r="G33" s="226"/>
      <c r="H33" s="28">
        <v>0</v>
      </c>
      <c r="I33" s="41">
        <v>2140800</v>
      </c>
      <c r="J33" s="224"/>
      <c r="K33" s="3">
        <v>26.5</v>
      </c>
    </row>
    <row r="34" spans="1:11">
      <c r="A34" s="211">
        <v>16</v>
      </c>
      <c r="B34" s="54" t="s">
        <v>21</v>
      </c>
      <c r="C34" s="43">
        <v>143.1</v>
      </c>
      <c r="D34" s="58">
        <v>3256166573</v>
      </c>
      <c r="E34" s="58">
        <v>3261325765</v>
      </c>
      <c r="F34" s="6">
        <v>5159192</v>
      </c>
      <c r="G34" s="225">
        <v>9419629</v>
      </c>
      <c r="H34" s="57">
        <v>0</v>
      </c>
      <c r="I34" s="56">
        <v>5159192</v>
      </c>
      <c r="J34" s="223">
        <v>9269639</v>
      </c>
      <c r="K34" s="3">
        <v>36.049999999999997</v>
      </c>
    </row>
    <row r="35" spans="1:11">
      <c r="A35" s="227"/>
      <c r="B35" s="36" t="s">
        <v>20</v>
      </c>
      <c r="C35" s="43">
        <v>117.77</v>
      </c>
      <c r="D35" s="24">
        <v>2847265532</v>
      </c>
      <c r="E35" s="24">
        <v>2851525969</v>
      </c>
      <c r="F35" s="17">
        <v>4260437</v>
      </c>
      <c r="G35" s="226"/>
      <c r="H35" s="57">
        <v>149990</v>
      </c>
      <c r="I35" s="56">
        <v>4110447</v>
      </c>
      <c r="J35" s="224"/>
      <c r="K35" s="3">
        <v>36.18</v>
      </c>
    </row>
    <row r="36" spans="1:11">
      <c r="A36" s="211">
        <v>17</v>
      </c>
      <c r="B36" s="36" t="s">
        <v>19</v>
      </c>
      <c r="C36" s="50">
        <v>349.09</v>
      </c>
      <c r="D36" s="53">
        <v>1071110976</v>
      </c>
      <c r="E36" s="53">
        <v>1079917568</v>
      </c>
      <c r="F36" s="6">
        <v>8806592</v>
      </c>
      <c r="G36" s="225">
        <v>18784064</v>
      </c>
      <c r="H36" s="28">
        <v>110013</v>
      </c>
      <c r="I36" s="41">
        <v>8696579</v>
      </c>
      <c r="J36" s="223">
        <v>18674051</v>
      </c>
      <c r="K36" s="55">
        <v>25.23</v>
      </c>
    </row>
    <row r="37" spans="1:11">
      <c r="A37" s="227"/>
      <c r="B37" s="54" t="s">
        <v>18</v>
      </c>
      <c r="C37" s="50">
        <v>398.13</v>
      </c>
      <c r="D37" s="53">
        <v>1338127232</v>
      </c>
      <c r="E37" s="53">
        <v>1348104704</v>
      </c>
      <c r="F37" s="6">
        <v>9977472</v>
      </c>
      <c r="G37" s="226"/>
      <c r="H37" s="52">
        <v>0</v>
      </c>
      <c r="I37" s="41">
        <v>9977472</v>
      </c>
      <c r="J37" s="224"/>
      <c r="K37" s="3">
        <v>25.06</v>
      </c>
    </row>
    <row r="38" spans="1:11">
      <c r="A38" s="51">
        <v>18</v>
      </c>
      <c r="B38" s="36" t="s">
        <v>17</v>
      </c>
      <c r="C38" s="50">
        <v>0</v>
      </c>
      <c r="D38" s="48"/>
      <c r="E38" s="47"/>
      <c r="F38" s="49">
        <v>0</v>
      </c>
      <c r="G38" s="15">
        <v>0</v>
      </c>
      <c r="H38" s="15">
        <v>223</v>
      </c>
      <c r="I38" s="41">
        <v>0</v>
      </c>
      <c r="J38" s="41">
        <v>0</v>
      </c>
      <c r="K38" s="27">
        <v>0</v>
      </c>
    </row>
    <row r="39" spans="1:11">
      <c r="A39" s="38">
        <v>19</v>
      </c>
      <c r="B39" s="36" t="s">
        <v>16</v>
      </c>
      <c r="C39" s="43">
        <v>0</v>
      </c>
      <c r="D39" s="48"/>
      <c r="E39" s="47"/>
      <c r="F39" s="46">
        <v>0</v>
      </c>
      <c r="G39" s="15">
        <v>0</v>
      </c>
      <c r="H39" s="31">
        <v>558</v>
      </c>
      <c r="I39" s="41">
        <v>0</v>
      </c>
      <c r="J39" s="41">
        <v>0</v>
      </c>
      <c r="K39" s="27">
        <v>0</v>
      </c>
    </row>
    <row r="40" spans="1:11" ht="15.75" thickBot="1">
      <c r="A40" s="45">
        <v>20</v>
      </c>
      <c r="B40" s="44" t="s">
        <v>15</v>
      </c>
      <c r="C40" s="43">
        <v>10.98</v>
      </c>
      <c r="D40" s="42">
        <v>51733930</v>
      </c>
      <c r="E40" s="42">
        <v>51737797</v>
      </c>
      <c r="F40" s="6">
        <v>3867</v>
      </c>
      <c r="G40" s="31">
        <v>3867</v>
      </c>
      <c r="H40" s="6">
        <v>3185</v>
      </c>
      <c r="I40" s="41">
        <v>682</v>
      </c>
      <c r="J40" s="9">
        <v>682</v>
      </c>
      <c r="K40" s="3">
        <v>0.35</v>
      </c>
    </row>
    <row r="41" spans="1:11" ht="16.5" thickTop="1" thickBot="1">
      <c r="A41" s="232" t="s">
        <v>14</v>
      </c>
      <c r="B41" s="233"/>
      <c r="C41" s="233"/>
      <c r="D41" s="233"/>
      <c r="E41" s="234"/>
      <c r="F41" s="2">
        <v>33967136</v>
      </c>
      <c r="G41" s="2">
        <v>33967136</v>
      </c>
      <c r="H41" s="2">
        <v>279441</v>
      </c>
      <c r="I41" s="2">
        <v>33688476</v>
      </c>
      <c r="J41" s="2">
        <v>33688476</v>
      </c>
      <c r="K41" s="1">
        <v>172</v>
      </c>
    </row>
    <row r="42" spans="1:11" ht="15.75" thickTop="1">
      <c r="A42" s="229" t="s">
        <v>13</v>
      </c>
      <c r="B42" s="230"/>
      <c r="C42" s="230"/>
      <c r="D42" s="230"/>
      <c r="E42" s="230"/>
      <c r="F42" s="230"/>
      <c r="G42" s="230"/>
      <c r="H42" s="230"/>
      <c r="I42" s="230"/>
      <c r="J42" s="230"/>
      <c r="K42" s="231"/>
    </row>
    <row r="43" spans="1:11">
      <c r="A43" s="21">
        <v>21</v>
      </c>
      <c r="B43" s="40" t="s">
        <v>12</v>
      </c>
      <c r="C43" s="39">
        <v>259.87</v>
      </c>
      <c r="D43" s="24">
        <v>1154048321</v>
      </c>
      <c r="E43" s="24">
        <v>1155809621</v>
      </c>
      <c r="F43" s="6">
        <v>1761300</v>
      </c>
      <c r="G43" s="31">
        <v>1761300</v>
      </c>
      <c r="H43" s="31">
        <v>14413</v>
      </c>
      <c r="I43" s="31">
        <v>1746887</v>
      </c>
      <c r="J43" s="34">
        <v>1746887</v>
      </c>
      <c r="K43" s="27">
        <v>6.78</v>
      </c>
    </row>
    <row r="44" spans="1:11">
      <c r="A44" s="38">
        <v>22</v>
      </c>
      <c r="B44" s="37" t="s">
        <v>11</v>
      </c>
      <c r="C44" s="19">
        <v>612.71</v>
      </c>
      <c r="D44" s="29">
        <v>793647300</v>
      </c>
      <c r="E44" s="29">
        <v>796777500</v>
      </c>
      <c r="F44" s="6">
        <v>3130200</v>
      </c>
      <c r="G44" s="6">
        <v>3130200</v>
      </c>
      <c r="H44" s="6">
        <v>13046</v>
      </c>
      <c r="I44" s="31">
        <v>3117154</v>
      </c>
      <c r="J44" s="34">
        <v>3117154</v>
      </c>
      <c r="K44" s="27">
        <v>5.1100000000000003</v>
      </c>
    </row>
    <row r="45" spans="1:11">
      <c r="A45" s="14">
        <v>23</v>
      </c>
      <c r="B45" s="36" t="s">
        <v>10</v>
      </c>
      <c r="C45" s="19">
        <v>702.07</v>
      </c>
      <c r="D45" s="35">
        <v>470072300</v>
      </c>
      <c r="E45" s="35">
        <v>471472893</v>
      </c>
      <c r="F45" s="6">
        <v>1400593</v>
      </c>
      <c r="G45" s="6">
        <v>1400593</v>
      </c>
      <c r="H45" s="28">
        <v>9356</v>
      </c>
      <c r="I45" s="6">
        <v>1391237</v>
      </c>
      <c r="J45" s="34">
        <v>1391237</v>
      </c>
      <c r="K45" s="27">
        <v>1.99</v>
      </c>
    </row>
    <row r="46" spans="1:11">
      <c r="A46" s="211">
        <v>24</v>
      </c>
      <c r="B46" s="33" t="s">
        <v>9</v>
      </c>
      <c r="C46" s="19">
        <v>419.5</v>
      </c>
      <c r="D46" s="29">
        <v>459550800</v>
      </c>
      <c r="E46" s="29">
        <v>460986000</v>
      </c>
      <c r="F46" s="6">
        <v>1435200</v>
      </c>
      <c r="G46" s="225">
        <v>2808000</v>
      </c>
      <c r="H46" s="213">
        <v>15035</v>
      </c>
      <c r="I46" s="28">
        <v>1420165</v>
      </c>
      <c r="J46" s="225">
        <v>2792965</v>
      </c>
      <c r="K46" s="27">
        <v>3.42</v>
      </c>
    </row>
    <row r="47" spans="1:11">
      <c r="A47" s="227"/>
      <c r="B47" s="32" t="s">
        <v>8</v>
      </c>
      <c r="C47" s="19">
        <v>448.1</v>
      </c>
      <c r="D47" s="29">
        <v>545964600</v>
      </c>
      <c r="E47" s="29">
        <v>547337400</v>
      </c>
      <c r="F47" s="6">
        <v>1372800</v>
      </c>
      <c r="G47" s="226"/>
      <c r="H47" s="228"/>
      <c r="I47" s="28">
        <v>1372800</v>
      </c>
      <c r="J47" s="226"/>
      <c r="K47" s="27">
        <v>3.06</v>
      </c>
    </row>
    <row r="48" spans="1:11">
      <c r="A48" s="211">
        <v>25</v>
      </c>
      <c r="B48" s="30" t="s">
        <v>7</v>
      </c>
      <c r="C48" s="19">
        <v>579.94000000000005</v>
      </c>
      <c r="D48" s="29">
        <v>3030797</v>
      </c>
      <c r="E48" s="29">
        <v>3639791</v>
      </c>
      <c r="F48" s="6">
        <v>608994</v>
      </c>
      <c r="G48" s="225">
        <v>1156038</v>
      </c>
      <c r="H48" s="23">
        <v>18288</v>
      </c>
      <c r="I48" s="28">
        <v>590706</v>
      </c>
      <c r="J48" s="225">
        <v>1137750</v>
      </c>
      <c r="K48" s="27">
        <v>1.05</v>
      </c>
    </row>
    <row r="49" spans="1:11">
      <c r="A49" s="227">
        <v>21</v>
      </c>
      <c r="B49" s="13" t="s">
        <v>6</v>
      </c>
      <c r="C49" s="19">
        <v>514.14</v>
      </c>
      <c r="D49" s="26">
        <v>2096356</v>
      </c>
      <c r="E49" s="26">
        <v>2643400</v>
      </c>
      <c r="F49" s="6">
        <v>547044</v>
      </c>
      <c r="G49" s="226"/>
      <c r="H49" s="5">
        <v>0</v>
      </c>
      <c r="I49" s="25">
        <v>547044</v>
      </c>
      <c r="J49" s="226"/>
      <c r="K49" s="3">
        <v>1.06</v>
      </c>
    </row>
    <row r="50" spans="1:11">
      <c r="A50" s="14">
        <v>26</v>
      </c>
      <c r="B50" s="13" t="s">
        <v>5</v>
      </c>
      <c r="C50" s="19">
        <v>246.92</v>
      </c>
      <c r="D50" s="24">
        <v>0</v>
      </c>
      <c r="E50" s="24">
        <v>0</v>
      </c>
      <c r="F50" s="17">
        <v>287837</v>
      </c>
      <c r="G50" s="225">
        <v>529802</v>
      </c>
      <c r="H50" s="23">
        <v>7065</v>
      </c>
      <c r="I50" s="22">
        <v>280772</v>
      </c>
      <c r="J50" s="225">
        <v>522737</v>
      </c>
      <c r="K50" s="3">
        <v>1.17</v>
      </c>
    </row>
    <row r="51" spans="1:11">
      <c r="A51" s="21"/>
      <c r="B51" s="20" t="s">
        <v>4</v>
      </c>
      <c r="C51" s="19">
        <v>233.73</v>
      </c>
      <c r="D51" s="18">
        <v>0</v>
      </c>
      <c r="E51" s="18">
        <v>0</v>
      </c>
      <c r="F51" s="17">
        <v>241965</v>
      </c>
      <c r="G51" s="226"/>
      <c r="H51" s="6">
        <v>0</v>
      </c>
      <c r="I51" s="16">
        <v>241965</v>
      </c>
      <c r="J51" s="226"/>
      <c r="K51" s="3">
        <v>1.04</v>
      </c>
    </row>
    <row r="52" spans="1:11">
      <c r="A52" s="211">
        <v>27</v>
      </c>
      <c r="B52" s="13" t="s">
        <v>3</v>
      </c>
      <c r="C52" s="12">
        <v>299.43</v>
      </c>
      <c r="D52" s="11">
        <v>823929420</v>
      </c>
      <c r="E52" s="11">
        <v>833958120</v>
      </c>
      <c r="F52" s="6">
        <v>10028700</v>
      </c>
      <c r="G52" s="213">
        <v>17906204</v>
      </c>
      <c r="H52" s="10">
        <v>118456</v>
      </c>
      <c r="I52" s="9">
        <v>9910244</v>
      </c>
      <c r="J52" s="215">
        <v>17787748</v>
      </c>
      <c r="K52" s="3">
        <v>33.49</v>
      </c>
    </row>
    <row r="53" spans="1:11" ht="15.75" thickBot="1">
      <c r="A53" s="212"/>
      <c r="B53" s="8" t="s">
        <v>2</v>
      </c>
      <c r="C53" s="7">
        <v>228.72</v>
      </c>
      <c r="D53" s="6">
        <v>858526822</v>
      </c>
      <c r="E53" s="6">
        <v>866404326</v>
      </c>
      <c r="F53" s="6">
        <v>7877504</v>
      </c>
      <c r="G53" s="214"/>
      <c r="H53" s="5">
        <v>0</v>
      </c>
      <c r="I53" s="4">
        <v>7877504</v>
      </c>
      <c r="J53" s="216"/>
      <c r="K53" s="3">
        <v>34.44</v>
      </c>
    </row>
    <row r="54" spans="1:11" ht="16.5" thickTop="1" thickBot="1">
      <c r="A54" s="217" t="s">
        <v>1</v>
      </c>
      <c r="B54" s="218"/>
      <c r="C54" s="218"/>
      <c r="D54" s="218"/>
      <c r="E54" s="219"/>
      <c r="F54" s="2">
        <v>28692137</v>
      </c>
      <c r="G54" s="2">
        <v>28692137</v>
      </c>
      <c r="H54" s="2">
        <v>195659</v>
      </c>
      <c r="I54" s="2">
        <v>28496478</v>
      </c>
      <c r="J54" s="2">
        <v>28496478</v>
      </c>
      <c r="K54" s="1">
        <v>93</v>
      </c>
    </row>
    <row r="55" spans="1:11" ht="17.25" thickTop="1" thickBot="1">
      <c r="A55" s="220" t="s">
        <v>0</v>
      </c>
      <c r="B55" s="221"/>
      <c r="C55" s="221"/>
      <c r="D55" s="221"/>
      <c r="E55" s="222"/>
      <c r="F55" s="2">
        <v>134758320</v>
      </c>
      <c r="G55" s="2">
        <v>134758320</v>
      </c>
      <c r="H55" s="2">
        <v>814657</v>
      </c>
      <c r="I55" s="2">
        <v>133962240</v>
      </c>
      <c r="J55" s="2">
        <v>133962240</v>
      </c>
      <c r="K55" s="1">
        <v>486</v>
      </c>
    </row>
  </sheetData>
  <mergeCells count="61">
    <mergeCell ref="A1:A4"/>
    <mergeCell ref="B1:B4"/>
    <mergeCell ref="D1:E2"/>
    <mergeCell ref="K1:K3"/>
    <mergeCell ref="D3:D4"/>
    <mergeCell ref="E3:E4"/>
    <mergeCell ref="A5:K5"/>
    <mergeCell ref="A6:A7"/>
    <mergeCell ref="G6:G7"/>
    <mergeCell ref="J6:J7"/>
    <mergeCell ref="A9:A10"/>
    <mergeCell ref="G9:G10"/>
    <mergeCell ref="J9:J10"/>
    <mergeCell ref="A11:A12"/>
    <mergeCell ref="G11:G12"/>
    <mergeCell ref="H11:H12"/>
    <mergeCell ref="J11:J12"/>
    <mergeCell ref="A13:A14"/>
    <mergeCell ref="G13:G14"/>
    <mergeCell ref="H13:H14"/>
    <mergeCell ref="J13:J14"/>
    <mergeCell ref="A16:E16"/>
    <mergeCell ref="A17:K17"/>
    <mergeCell ref="A22:A23"/>
    <mergeCell ref="G22:G23"/>
    <mergeCell ref="H22:H23"/>
    <mergeCell ref="J22:J23"/>
    <mergeCell ref="A32:A33"/>
    <mergeCell ref="G32:G33"/>
    <mergeCell ref="J32:J33"/>
    <mergeCell ref="A30:E30"/>
    <mergeCell ref="A31:K31"/>
    <mergeCell ref="H25:H26"/>
    <mergeCell ref="J25:J26"/>
    <mergeCell ref="A28:A29"/>
    <mergeCell ref="G28:G29"/>
    <mergeCell ref="J28:J29"/>
    <mergeCell ref="A25:A26"/>
    <mergeCell ref="G25:G26"/>
    <mergeCell ref="A34:A35"/>
    <mergeCell ref="G34:G35"/>
    <mergeCell ref="J34:J35"/>
    <mergeCell ref="A36:A37"/>
    <mergeCell ref="G36:G37"/>
    <mergeCell ref="J36:J37"/>
    <mergeCell ref="G50:G51"/>
    <mergeCell ref="J50:J51"/>
    <mergeCell ref="A46:A47"/>
    <mergeCell ref="G46:G47"/>
    <mergeCell ref="H46:H47"/>
    <mergeCell ref="J46:J47"/>
    <mergeCell ref="A42:K42"/>
    <mergeCell ref="A48:A49"/>
    <mergeCell ref="G48:G49"/>
    <mergeCell ref="J48:J49"/>
    <mergeCell ref="A41:E41"/>
    <mergeCell ref="A52:A53"/>
    <mergeCell ref="G52:G53"/>
    <mergeCell ref="J52:J53"/>
    <mergeCell ref="A54:E54"/>
    <mergeCell ref="A55:E5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60"/>
  <sheetViews>
    <sheetView zoomScale="85" zoomScaleNormal="85" workbookViewId="0">
      <selection activeCell="G21" sqref="G21"/>
    </sheetView>
  </sheetViews>
  <sheetFormatPr baseColWidth="10" defaultRowHeight="15"/>
  <cols>
    <col min="1" max="1" width="3.42578125" bestFit="1" customWidth="1"/>
    <col min="2" max="2" width="17.5703125" bestFit="1" customWidth="1"/>
    <col min="3" max="3" width="10.5703125" customWidth="1"/>
    <col min="4" max="4" width="12.7109375" customWidth="1"/>
    <col min="5" max="5" width="12.7109375" bestFit="1" customWidth="1"/>
    <col min="9" max="9" width="11.28515625" bestFit="1" customWidth="1"/>
    <col min="11" max="11" width="11.42578125" style="147"/>
  </cols>
  <sheetData>
    <row r="1" spans="1:13">
      <c r="A1" s="272" t="s">
        <v>70</v>
      </c>
      <c r="B1" s="275" t="s">
        <v>69</v>
      </c>
      <c r="C1" s="165"/>
      <c r="D1" s="278" t="s">
        <v>68</v>
      </c>
      <c r="E1" s="293"/>
      <c r="F1" s="145"/>
      <c r="G1" s="144" t="s">
        <v>56</v>
      </c>
      <c r="H1" s="143" t="s">
        <v>67</v>
      </c>
      <c r="I1" s="143"/>
      <c r="J1" s="142" t="s">
        <v>56</v>
      </c>
      <c r="K1" s="282" t="s">
        <v>66</v>
      </c>
    </row>
    <row r="2" spans="1:13">
      <c r="A2" s="291"/>
      <c r="B2" s="276"/>
      <c r="C2" s="140" t="s">
        <v>65</v>
      </c>
      <c r="D2" s="294"/>
      <c r="E2" s="295"/>
      <c r="F2" s="140" t="s">
        <v>62</v>
      </c>
      <c r="G2" s="141" t="s">
        <v>64</v>
      </c>
      <c r="H2" s="140" t="s">
        <v>63</v>
      </c>
      <c r="I2" s="140" t="s">
        <v>62</v>
      </c>
      <c r="J2" s="141" t="s">
        <v>61</v>
      </c>
      <c r="K2" s="296"/>
    </row>
    <row r="3" spans="1:13">
      <c r="A3" s="291"/>
      <c r="B3" s="276"/>
      <c r="C3" s="139" t="s">
        <v>60</v>
      </c>
      <c r="D3" s="284" t="s">
        <v>59</v>
      </c>
      <c r="E3" s="284" t="s">
        <v>58</v>
      </c>
      <c r="F3" s="138" t="s">
        <v>57</v>
      </c>
      <c r="G3" s="137" t="s">
        <v>54</v>
      </c>
      <c r="H3" s="139" t="s">
        <v>56</v>
      </c>
      <c r="I3" s="138" t="s">
        <v>55</v>
      </c>
      <c r="J3" s="137" t="s">
        <v>54</v>
      </c>
      <c r="K3" s="296"/>
    </row>
    <row r="4" spans="1:13">
      <c r="A4" s="292"/>
      <c r="B4" s="277"/>
      <c r="C4" s="136"/>
      <c r="D4" s="297"/>
      <c r="E4" s="297"/>
      <c r="F4" s="135" t="s">
        <v>53</v>
      </c>
      <c r="G4" s="134" t="s">
        <v>53</v>
      </c>
      <c r="H4" s="134" t="s">
        <v>53</v>
      </c>
      <c r="I4" s="134" t="s">
        <v>53</v>
      </c>
      <c r="J4" s="134" t="s">
        <v>53</v>
      </c>
      <c r="K4" s="133" t="s">
        <v>52</v>
      </c>
    </row>
    <row r="5" spans="1:13">
      <c r="A5" s="263" t="s">
        <v>51</v>
      </c>
      <c r="B5" s="264"/>
      <c r="C5" s="264"/>
      <c r="D5" s="264"/>
      <c r="E5" s="264"/>
      <c r="F5" s="264"/>
      <c r="G5" s="264"/>
      <c r="H5" s="264"/>
      <c r="I5" s="264"/>
      <c r="J5" s="264"/>
      <c r="K5" s="265"/>
      <c r="M5" t="s">
        <v>50</v>
      </c>
    </row>
    <row r="6" spans="1:13">
      <c r="A6" s="242">
        <v>1</v>
      </c>
      <c r="B6" s="132" t="s">
        <v>49</v>
      </c>
      <c r="C6" s="43">
        <v>155.03</v>
      </c>
      <c r="D6" s="131">
        <v>104212169</v>
      </c>
      <c r="E6" s="131">
        <v>111418747</v>
      </c>
      <c r="F6" s="6">
        <v>7206578</v>
      </c>
      <c r="G6" s="266">
        <v>13519275</v>
      </c>
      <c r="H6" s="130">
        <v>33462</v>
      </c>
      <c r="I6" s="125">
        <v>7173116</v>
      </c>
      <c r="J6" s="267">
        <v>13485813</v>
      </c>
      <c r="K6" s="159">
        <v>46.49</v>
      </c>
      <c r="M6" s="119">
        <f>SUM(C6:C15)</f>
        <v>3746.8999999999996</v>
      </c>
    </row>
    <row r="7" spans="1:13">
      <c r="A7" s="227"/>
      <c r="B7" s="112" t="s">
        <v>48</v>
      </c>
      <c r="C7" s="43">
        <v>139.12</v>
      </c>
      <c r="D7" s="24">
        <v>111913367</v>
      </c>
      <c r="E7" s="24">
        <v>118226064</v>
      </c>
      <c r="F7" s="6">
        <v>6312697</v>
      </c>
      <c r="G7" s="228"/>
      <c r="H7" s="5">
        <v>0</v>
      </c>
      <c r="I7" s="125">
        <v>6312697</v>
      </c>
      <c r="J7" s="259"/>
      <c r="K7" s="159">
        <v>45.38</v>
      </c>
      <c r="M7" s="127">
        <f>SUM(C18:C29)</f>
        <v>3136.44</v>
      </c>
    </row>
    <row r="8" spans="1:13">
      <c r="A8" s="38">
        <v>2</v>
      </c>
      <c r="B8" s="112" t="s">
        <v>47</v>
      </c>
      <c r="C8" s="126">
        <v>702.9</v>
      </c>
      <c r="D8" s="104">
        <v>245198500</v>
      </c>
      <c r="E8" s="104">
        <v>249816300</v>
      </c>
      <c r="F8" s="28">
        <v>4617800</v>
      </c>
      <c r="G8" s="41">
        <v>4617800</v>
      </c>
      <c r="H8" s="107">
        <v>25220</v>
      </c>
      <c r="I8" s="125">
        <v>4592580</v>
      </c>
      <c r="J8" s="124">
        <v>4592580</v>
      </c>
      <c r="K8" s="159">
        <v>6.57</v>
      </c>
      <c r="M8" s="119">
        <f>SUM(C32:C40)</f>
        <v>1966.76</v>
      </c>
    </row>
    <row r="9" spans="1:13">
      <c r="A9" s="211">
        <v>3</v>
      </c>
      <c r="B9" s="112" t="s">
        <v>46</v>
      </c>
      <c r="C9" s="66">
        <v>410.04</v>
      </c>
      <c r="D9" s="123">
        <v>171501097</v>
      </c>
      <c r="E9" s="122">
        <v>180954887</v>
      </c>
      <c r="F9" s="6">
        <v>9453790</v>
      </c>
      <c r="G9" s="268">
        <v>18622478</v>
      </c>
      <c r="H9" s="121">
        <v>74645</v>
      </c>
      <c r="I9" s="120">
        <v>9379145</v>
      </c>
      <c r="J9" s="270">
        <v>18547833</v>
      </c>
      <c r="K9" s="159">
        <v>23.06</v>
      </c>
      <c r="M9" s="119">
        <f>SUM(C43:C53)</f>
        <v>4278.2400000000007</v>
      </c>
    </row>
    <row r="10" spans="1:13" ht="15.75">
      <c r="A10" s="227"/>
      <c r="B10" s="112" t="s">
        <v>45</v>
      </c>
      <c r="C10" s="66">
        <v>401.27</v>
      </c>
      <c r="D10" s="76">
        <v>171134642</v>
      </c>
      <c r="E10" s="75">
        <v>180303330</v>
      </c>
      <c r="F10" s="6">
        <v>9168688</v>
      </c>
      <c r="G10" s="269"/>
      <c r="H10" s="118">
        <v>0</v>
      </c>
      <c r="I10" s="9">
        <v>9168688</v>
      </c>
      <c r="J10" s="271"/>
      <c r="K10" s="159">
        <v>22.85</v>
      </c>
      <c r="M10" s="115">
        <f>SUM(M6:M9)</f>
        <v>13128.34</v>
      </c>
    </row>
    <row r="11" spans="1:13">
      <c r="A11" s="211">
        <v>4</v>
      </c>
      <c r="B11" s="112" t="s">
        <v>44</v>
      </c>
      <c r="C11" s="66">
        <v>708.51</v>
      </c>
      <c r="D11" s="117"/>
      <c r="E11" s="116"/>
      <c r="F11" s="28">
        <v>735474</v>
      </c>
      <c r="G11" s="213">
        <v>1466320</v>
      </c>
      <c r="H11" s="256">
        <v>11270</v>
      </c>
      <c r="I11" s="9">
        <v>724204</v>
      </c>
      <c r="J11" s="290">
        <v>1455050</v>
      </c>
      <c r="K11" s="159">
        <v>1.04</v>
      </c>
    </row>
    <row r="12" spans="1:13">
      <c r="A12" s="227"/>
      <c r="B12" s="112" t="s">
        <v>43</v>
      </c>
      <c r="C12" s="66">
        <v>704.15</v>
      </c>
      <c r="D12" s="114"/>
      <c r="E12" s="113"/>
      <c r="F12" s="28">
        <v>730846</v>
      </c>
      <c r="G12" s="228"/>
      <c r="H12" s="257"/>
      <c r="I12" s="9">
        <v>730846</v>
      </c>
      <c r="J12" s="259"/>
      <c r="K12" s="159">
        <v>1.04</v>
      </c>
    </row>
    <row r="13" spans="1:13">
      <c r="A13" s="211">
        <v>5</v>
      </c>
      <c r="B13" s="112" t="s">
        <v>42</v>
      </c>
      <c r="C13" s="111">
        <v>287.18</v>
      </c>
      <c r="D13" s="24">
        <v>3244175</v>
      </c>
      <c r="E13" s="24">
        <v>3285738</v>
      </c>
      <c r="F13" s="6">
        <v>41563</v>
      </c>
      <c r="G13" s="213">
        <v>67991</v>
      </c>
      <c r="H13" s="260">
        <v>2113</v>
      </c>
      <c r="I13" s="9">
        <v>39450</v>
      </c>
      <c r="J13" s="290">
        <v>65878</v>
      </c>
      <c r="K13" s="159">
        <v>0.14000000000000001</v>
      </c>
    </row>
    <row r="14" spans="1:13">
      <c r="A14" s="227"/>
      <c r="B14" s="112" t="s">
        <v>41</v>
      </c>
      <c r="C14" s="111">
        <v>238.7</v>
      </c>
      <c r="D14" s="24">
        <v>3106536</v>
      </c>
      <c r="E14" s="24">
        <v>3132964</v>
      </c>
      <c r="F14" s="6">
        <v>26428</v>
      </c>
      <c r="G14" s="228"/>
      <c r="H14" s="261"/>
      <c r="I14" s="110">
        <v>26428</v>
      </c>
      <c r="J14" s="259"/>
      <c r="K14" s="159">
        <v>0.11</v>
      </c>
    </row>
    <row r="15" spans="1:13" ht="15.75" thickBot="1">
      <c r="A15" s="45">
        <v>6</v>
      </c>
      <c r="B15" s="8" t="s">
        <v>40</v>
      </c>
      <c r="C15" s="109">
        <v>0</v>
      </c>
      <c r="D15" s="108">
        <v>71541559</v>
      </c>
      <c r="E15" s="108">
        <v>71541559</v>
      </c>
      <c r="F15" s="28">
        <v>0</v>
      </c>
      <c r="G15" s="41">
        <v>0</v>
      </c>
      <c r="H15" s="107">
        <v>9854</v>
      </c>
      <c r="I15" s="102">
        <v>0</v>
      </c>
      <c r="J15" s="101">
        <v>0</v>
      </c>
      <c r="K15" s="159">
        <v>0</v>
      </c>
    </row>
    <row r="16" spans="1:13" ht="16.5" thickTop="1" thickBot="1">
      <c r="A16" s="232" t="s">
        <v>39</v>
      </c>
      <c r="B16" s="233"/>
      <c r="C16" s="233"/>
      <c r="D16" s="233"/>
      <c r="E16" s="234"/>
      <c r="F16" s="150">
        <v>38293864</v>
      </c>
      <c r="G16" s="150">
        <v>38293864</v>
      </c>
      <c r="H16" s="150">
        <v>156564</v>
      </c>
      <c r="I16" s="150">
        <v>38147154</v>
      </c>
      <c r="J16" s="150">
        <v>38147154</v>
      </c>
      <c r="K16" s="149">
        <v>147</v>
      </c>
    </row>
    <row r="17" spans="1:14" ht="15.75" thickTop="1">
      <c r="A17" s="263" t="s">
        <v>38</v>
      </c>
      <c r="B17" s="264"/>
      <c r="C17" s="264"/>
      <c r="D17" s="264"/>
      <c r="E17" s="264"/>
      <c r="F17" s="264"/>
      <c r="G17" s="264"/>
      <c r="H17" s="264"/>
      <c r="I17" s="264"/>
      <c r="J17" s="264"/>
      <c r="K17" s="265"/>
      <c r="N17" s="106">
        <f>SUM(F6:F15)</f>
        <v>38293864</v>
      </c>
    </row>
    <row r="18" spans="1:14">
      <c r="A18" s="21">
        <v>7</v>
      </c>
      <c r="B18" s="105" t="s">
        <v>37</v>
      </c>
      <c r="C18" s="100">
        <v>169.49</v>
      </c>
      <c r="D18" s="104">
        <v>30430000</v>
      </c>
      <c r="E18" s="104">
        <v>31930000</v>
      </c>
      <c r="F18" s="6">
        <v>1500000</v>
      </c>
      <c r="G18" s="73">
        <v>1500000</v>
      </c>
      <c r="H18" s="103">
        <v>12368</v>
      </c>
      <c r="I18" s="102">
        <v>1487632</v>
      </c>
      <c r="J18" s="160">
        <v>1487632</v>
      </c>
      <c r="K18" s="159">
        <v>8.85</v>
      </c>
    </row>
    <row r="19" spans="1:14">
      <c r="A19" s="38">
        <v>8</v>
      </c>
      <c r="B19" s="85" t="s">
        <v>36</v>
      </c>
      <c r="C19" s="100">
        <v>364.02</v>
      </c>
      <c r="D19" s="99">
        <v>1031371400</v>
      </c>
      <c r="E19" s="164">
        <v>1033769600</v>
      </c>
      <c r="F19" s="6">
        <v>2398200</v>
      </c>
      <c r="G19" s="73">
        <v>4325700</v>
      </c>
      <c r="H19" s="98">
        <v>28697</v>
      </c>
      <c r="I19" s="86">
        <v>2369503</v>
      </c>
      <c r="J19" s="73">
        <v>4297003</v>
      </c>
      <c r="K19" s="162">
        <v>6.59</v>
      </c>
    </row>
    <row r="20" spans="1:14">
      <c r="A20" s="38"/>
      <c r="B20" s="85" t="s">
        <v>35</v>
      </c>
      <c r="C20" s="100">
        <v>531.44000000000005</v>
      </c>
      <c r="D20" s="96">
        <v>0</v>
      </c>
      <c r="E20" s="163">
        <v>0</v>
      </c>
      <c r="F20" s="6">
        <v>1927500</v>
      </c>
      <c r="G20" s="73"/>
      <c r="H20" s="95">
        <v>0</v>
      </c>
      <c r="I20" s="94">
        <v>1927500</v>
      </c>
      <c r="J20" s="73"/>
      <c r="K20" s="162">
        <v>0</v>
      </c>
    </row>
    <row r="21" spans="1:14">
      <c r="A21" s="38">
        <v>9</v>
      </c>
      <c r="B21" s="85" t="s">
        <v>34</v>
      </c>
      <c r="C21" s="161">
        <v>693.42</v>
      </c>
      <c r="D21" s="90">
        <v>874247579</v>
      </c>
      <c r="E21" s="90">
        <v>877682102</v>
      </c>
      <c r="F21" s="6">
        <v>3434523</v>
      </c>
      <c r="G21" s="73">
        <v>3434523</v>
      </c>
      <c r="H21" s="93">
        <v>6687</v>
      </c>
      <c r="I21" s="86">
        <v>3427836</v>
      </c>
      <c r="J21" s="160">
        <v>3427836</v>
      </c>
      <c r="K21" s="162">
        <v>4.95</v>
      </c>
    </row>
    <row r="22" spans="1:14">
      <c r="A22" s="248">
        <v>10</v>
      </c>
      <c r="B22" s="85" t="s">
        <v>33</v>
      </c>
      <c r="C22" s="161">
        <v>24</v>
      </c>
      <c r="D22" s="90">
        <v>894202000</v>
      </c>
      <c r="E22" s="90">
        <v>900028000</v>
      </c>
      <c r="F22" s="6">
        <v>5826000</v>
      </c>
      <c r="G22" s="250">
        <v>9293000</v>
      </c>
      <c r="H22" s="252">
        <v>55755</v>
      </c>
      <c r="I22" s="89">
        <v>5770245</v>
      </c>
      <c r="J22" s="213">
        <v>9237245</v>
      </c>
      <c r="K22" s="159">
        <v>0</v>
      </c>
    </row>
    <row r="23" spans="1:14">
      <c r="A23" s="249"/>
      <c r="B23" s="85" t="s">
        <v>32</v>
      </c>
      <c r="C23" s="161">
        <v>409.15</v>
      </c>
      <c r="D23" s="87">
        <v>823279000</v>
      </c>
      <c r="E23" s="87">
        <v>826746000</v>
      </c>
      <c r="F23" s="17">
        <v>3467000</v>
      </c>
      <c r="G23" s="251"/>
      <c r="H23" s="289"/>
      <c r="I23" s="86">
        <v>3467000</v>
      </c>
      <c r="J23" s="228"/>
      <c r="K23" s="159">
        <v>8.4700000000000006</v>
      </c>
    </row>
    <row r="24" spans="1:14">
      <c r="A24" s="38">
        <v>11</v>
      </c>
      <c r="B24" s="85" t="s">
        <v>31</v>
      </c>
      <c r="C24" s="12">
        <v>0</v>
      </c>
      <c r="D24" s="84">
        <v>15987502</v>
      </c>
      <c r="E24" s="84">
        <v>15987502</v>
      </c>
      <c r="F24" s="28">
        <v>0</v>
      </c>
      <c r="G24" s="73">
        <v>0</v>
      </c>
      <c r="H24" s="83">
        <v>1243</v>
      </c>
      <c r="I24" s="72">
        <v>0</v>
      </c>
      <c r="J24" s="160">
        <v>0</v>
      </c>
      <c r="K24" s="159">
        <v>0</v>
      </c>
    </row>
    <row r="25" spans="1:14">
      <c r="A25" s="248">
        <v>12</v>
      </c>
      <c r="B25" s="81" t="s">
        <v>30</v>
      </c>
      <c r="C25" s="12">
        <v>337.74</v>
      </c>
      <c r="D25" s="76"/>
      <c r="E25" s="80"/>
      <c r="F25" s="79">
        <v>41977</v>
      </c>
      <c r="G25" s="250">
        <v>85261</v>
      </c>
      <c r="H25" s="235">
        <v>2520</v>
      </c>
      <c r="I25" s="9">
        <v>41977</v>
      </c>
      <c r="J25" s="213">
        <v>82741</v>
      </c>
      <c r="K25" s="159">
        <v>0.12</v>
      </c>
    </row>
    <row r="26" spans="1:14">
      <c r="A26" s="249"/>
      <c r="B26" s="81" t="s">
        <v>29</v>
      </c>
      <c r="C26" s="66">
        <v>309.08999999999997</v>
      </c>
      <c r="D26" s="76"/>
      <c r="E26" s="80"/>
      <c r="F26" s="79">
        <v>43284</v>
      </c>
      <c r="G26" s="251"/>
      <c r="H26" s="288">
        <v>0</v>
      </c>
      <c r="I26" s="9">
        <v>40764</v>
      </c>
      <c r="J26" s="228"/>
      <c r="K26" s="159">
        <v>0</v>
      </c>
    </row>
    <row r="27" spans="1:14">
      <c r="A27" s="45">
        <v>13</v>
      </c>
      <c r="B27" s="78" t="s">
        <v>28</v>
      </c>
      <c r="C27" s="77">
        <v>0</v>
      </c>
      <c r="D27" s="76"/>
      <c r="E27" s="75"/>
      <c r="F27" s="74">
        <v>0</v>
      </c>
      <c r="G27" s="73">
        <v>0</v>
      </c>
      <c r="H27" s="68">
        <v>2275</v>
      </c>
      <c r="I27" s="72">
        <v>0</v>
      </c>
      <c r="J27" s="160">
        <v>0</v>
      </c>
      <c r="K27" s="159">
        <v>0</v>
      </c>
    </row>
    <row r="28" spans="1:14">
      <c r="A28" s="211">
        <v>14</v>
      </c>
      <c r="B28" s="13" t="s">
        <v>27</v>
      </c>
      <c r="C28" s="70">
        <v>138.87</v>
      </c>
      <c r="D28" s="69">
        <v>38988100</v>
      </c>
      <c r="E28" s="69">
        <v>42362700</v>
      </c>
      <c r="F28" s="28">
        <v>3374600</v>
      </c>
      <c r="G28" s="225">
        <v>7102400</v>
      </c>
      <c r="H28" s="68">
        <v>13394</v>
      </c>
      <c r="I28" s="67">
        <v>3361206</v>
      </c>
      <c r="J28" s="225">
        <v>7089006</v>
      </c>
      <c r="K28" s="158">
        <v>24.3</v>
      </c>
    </row>
    <row r="29" spans="1:14" ht="15.75" thickBot="1">
      <c r="A29" s="227"/>
      <c r="B29" s="44" t="s">
        <v>26</v>
      </c>
      <c r="C29" s="70">
        <v>159.22</v>
      </c>
      <c r="D29" s="28">
        <v>77276100</v>
      </c>
      <c r="E29" s="28">
        <v>81003900</v>
      </c>
      <c r="F29" s="28">
        <v>3727800</v>
      </c>
      <c r="G29" s="239"/>
      <c r="H29" s="16">
        <v>0</v>
      </c>
      <c r="I29" s="65">
        <v>3727800</v>
      </c>
      <c r="J29" s="239"/>
      <c r="K29" s="158">
        <v>23.41</v>
      </c>
    </row>
    <row r="30" spans="1:14" ht="16.5" thickTop="1" thickBot="1">
      <c r="A30" s="232" t="s">
        <v>25</v>
      </c>
      <c r="B30" s="233"/>
      <c r="C30" s="233"/>
      <c r="D30" s="233"/>
      <c r="E30" s="234"/>
      <c r="F30" s="150">
        <v>25740884</v>
      </c>
      <c r="G30" s="150">
        <v>25740884</v>
      </c>
      <c r="H30" s="150">
        <v>122939</v>
      </c>
      <c r="I30" s="150">
        <v>25621463</v>
      </c>
      <c r="J30" s="150">
        <v>25621463</v>
      </c>
      <c r="K30" s="149">
        <v>77</v>
      </c>
    </row>
    <row r="31" spans="1:14" ht="15.75" thickTop="1">
      <c r="A31" s="229" t="s">
        <v>24</v>
      </c>
      <c r="B31" s="230"/>
      <c r="C31" s="230"/>
      <c r="D31" s="230"/>
      <c r="E31" s="230"/>
      <c r="F31" s="230"/>
      <c r="G31" s="230"/>
      <c r="H31" s="230"/>
      <c r="I31" s="230"/>
      <c r="J31" s="230"/>
      <c r="K31" s="231"/>
    </row>
    <row r="32" spans="1:14">
      <c r="A32" s="242">
        <v>15</v>
      </c>
      <c r="B32" s="36" t="s">
        <v>23</v>
      </c>
      <c r="C32" s="157">
        <v>179.12</v>
      </c>
      <c r="D32" s="62">
        <v>4129734456</v>
      </c>
      <c r="E32" s="62">
        <v>4133712911</v>
      </c>
      <c r="F32" s="28">
        <v>3978455</v>
      </c>
      <c r="G32" s="243">
        <v>8866955</v>
      </c>
      <c r="H32" s="61">
        <v>14637</v>
      </c>
      <c r="I32" s="41">
        <v>3963818</v>
      </c>
      <c r="J32" s="243">
        <v>8852318</v>
      </c>
      <c r="K32" s="156">
        <v>22.21</v>
      </c>
    </row>
    <row r="33" spans="1:11">
      <c r="A33" s="227"/>
      <c r="B33" s="36" t="s">
        <v>22</v>
      </c>
      <c r="C33" s="155">
        <v>223.65</v>
      </c>
      <c r="D33" s="59">
        <v>889626000</v>
      </c>
      <c r="E33" s="59">
        <v>894514500</v>
      </c>
      <c r="F33" s="6">
        <v>4888500</v>
      </c>
      <c r="G33" s="226"/>
      <c r="H33" s="28">
        <v>0</v>
      </c>
      <c r="I33" s="41">
        <v>4888500</v>
      </c>
      <c r="J33" s="226"/>
      <c r="K33" s="151">
        <v>21.86</v>
      </c>
    </row>
    <row r="34" spans="1:11">
      <c r="A34" s="211">
        <v>16</v>
      </c>
      <c r="B34" s="54" t="s">
        <v>21</v>
      </c>
      <c r="C34" s="43">
        <v>134.59</v>
      </c>
      <c r="D34" s="58">
        <v>3261325765</v>
      </c>
      <c r="E34" s="58">
        <v>3267364897</v>
      </c>
      <c r="F34" s="6">
        <v>6039132</v>
      </c>
      <c r="G34" s="225">
        <v>10308601</v>
      </c>
      <c r="H34" s="57">
        <v>0</v>
      </c>
      <c r="I34" s="56">
        <v>6039132</v>
      </c>
      <c r="J34" s="225">
        <v>10159161</v>
      </c>
      <c r="K34" s="151">
        <v>44.87</v>
      </c>
    </row>
    <row r="35" spans="1:11">
      <c r="A35" s="227"/>
      <c r="B35" s="36" t="s">
        <v>20</v>
      </c>
      <c r="C35" s="43">
        <v>100.21</v>
      </c>
      <c r="D35" s="24">
        <v>2851525969</v>
      </c>
      <c r="E35" s="24">
        <v>2855795438</v>
      </c>
      <c r="F35" s="17">
        <v>4269469</v>
      </c>
      <c r="G35" s="226"/>
      <c r="H35" s="57">
        <v>149440</v>
      </c>
      <c r="I35" s="56">
        <v>4120029</v>
      </c>
      <c r="J35" s="226"/>
      <c r="K35" s="151">
        <v>42.61</v>
      </c>
    </row>
    <row r="36" spans="1:11">
      <c r="A36" s="211">
        <v>17</v>
      </c>
      <c r="B36" s="36" t="s">
        <v>19</v>
      </c>
      <c r="C36" s="50">
        <v>339.6</v>
      </c>
      <c r="D36" s="53">
        <v>1080390400</v>
      </c>
      <c r="E36" s="53">
        <v>1089288704</v>
      </c>
      <c r="F36" s="6">
        <v>8898304</v>
      </c>
      <c r="G36" s="225">
        <v>21017984</v>
      </c>
      <c r="H36" s="28">
        <v>115569</v>
      </c>
      <c r="I36" s="41">
        <v>8782735</v>
      </c>
      <c r="J36" s="225">
        <v>20902415</v>
      </c>
      <c r="K36" s="151">
        <v>26.2</v>
      </c>
    </row>
    <row r="37" spans="1:11">
      <c r="A37" s="227"/>
      <c r="B37" s="54" t="s">
        <v>18</v>
      </c>
      <c r="C37" s="50">
        <v>467.12</v>
      </c>
      <c r="D37" s="53">
        <v>1348737152</v>
      </c>
      <c r="E37" s="53">
        <v>1360856832</v>
      </c>
      <c r="F37" s="6">
        <v>12119680</v>
      </c>
      <c r="G37" s="226"/>
      <c r="H37" s="52">
        <v>0</v>
      </c>
      <c r="I37" s="41">
        <v>12119680</v>
      </c>
      <c r="J37" s="226"/>
      <c r="K37" s="151">
        <v>25.95</v>
      </c>
    </row>
    <row r="38" spans="1:11">
      <c r="A38" s="51">
        <v>18</v>
      </c>
      <c r="B38" s="36" t="s">
        <v>17</v>
      </c>
      <c r="C38" s="50">
        <v>0</v>
      </c>
      <c r="D38" s="48"/>
      <c r="E38" s="47"/>
      <c r="F38" s="49">
        <v>0</v>
      </c>
      <c r="G38" s="15">
        <v>0</v>
      </c>
      <c r="H38" s="15">
        <v>226</v>
      </c>
      <c r="I38" s="41">
        <v>0</v>
      </c>
      <c r="J38" s="15">
        <v>0</v>
      </c>
      <c r="K38" s="153">
        <v>0</v>
      </c>
    </row>
    <row r="39" spans="1:11">
      <c r="A39" s="38">
        <v>19</v>
      </c>
      <c r="B39" s="36" t="s">
        <v>16</v>
      </c>
      <c r="C39" s="43">
        <v>0</v>
      </c>
      <c r="D39" s="48"/>
      <c r="E39" s="47"/>
      <c r="F39" s="46">
        <v>0</v>
      </c>
      <c r="G39" s="15">
        <v>0</v>
      </c>
      <c r="H39" s="31">
        <v>588</v>
      </c>
      <c r="I39" s="41">
        <v>0</v>
      </c>
      <c r="J39" s="15">
        <v>0</v>
      </c>
      <c r="K39" s="153">
        <v>0</v>
      </c>
    </row>
    <row r="40" spans="1:11" ht="15.75" thickBot="1">
      <c r="A40" s="45">
        <v>20</v>
      </c>
      <c r="B40" s="44" t="s">
        <v>15</v>
      </c>
      <c r="C40" s="43">
        <v>522.47</v>
      </c>
      <c r="D40" s="42">
        <v>51737797</v>
      </c>
      <c r="E40" s="42">
        <v>51939289</v>
      </c>
      <c r="F40" s="6">
        <v>201492</v>
      </c>
      <c r="G40" s="31">
        <v>201492</v>
      </c>
      <c r="H40" s="6">
        <v>6159</v>
      </c>
      <c r="I40" s="41">
        <v>195333</v>
      </c>
      <c r="J40" s="154">
        <v>195333</v>
      </c>
      <c r="K40" s="151">
        <v>0.39</v>
      </c>
    </row>
    <row r="41" spans="1:11" ht="16.5" thickTop="1" thickBot="1">
      <c r="A41" s="232" t="s">
        <v>14</v>
      </c>
      <c r="B41" s="233"/>
      <c r="C41" s="233"/>
      <c r="D41" s="233"/>
      <c r="E41" s="234"/>
      <c r="F41" s="150">
        <v>40395032</v>
      </c>
      <c r="G41" s="150">
        <v>40395032</v>
      </c>
      <c r="H41" s="150">
        <v>286619</v>
      </c>
      <c r="I41" s="150">
        <v>40109227</v>
      </c>
      <c r="J41" s="150">
        <v>40109227</v>
      </c>
      <c r="K41" s="149">
        <v>184</v>
      </c>
    </row>
    <row r="42" spans="1:11" ht="15.75" thickTop="1">
      <c r="A42" s="229" t="s">
        <v>13</v>
      </c>
      <c r="B42" s="230"/>
      <c r="C42" s="230"/>
      <c r="D42" s="230"/>
      <c r="E42" s="230"/>
      <c r="F42" s="230"/>
      <c r="G42" s="230"/>
      <c r="H42" s="230"/>
      <c r="I42" s="230"/>
      <c r="J42" s="230"/>
      <c r="K42" s="231"/>
    </row>
    <row r="43" spans="1:11">
      <c r="A43" s="21">
        <v>21</v>
      </c>
      <c r="B43" s="40" t="s">
        <v>12</v>
      </c>
      <c r="C43" s="39">
        <v>590.78</v>
      </c>
      <c r="D43" s="24">
        <v>1155809621</v>
      </c>
      <c r="E43" s="24">
        <v>1162231465</v>
      </c>
      <c r="F43" s="6">
        <v>6421844</v>
      </c>
      <c r="G43" s="31">
        <v>6421844</v>
      </c>
      <c r="H43" s="31">
        <v>12563</v>
      </c>
      <c r="I43" s="31">
        <v>6409281</v>
      </c>
      <c r="J43" s="31">
        <v>6409281</v>
      </c>
      <c r="K43" s="153">
        <v>10.87</v>
      </c>
    </row>
    <row r="44" spans="1:11">
      <c r="A44" s="38">
        <v>22</v>
      </c>
      <c r="B44" s="37" t="s">
        <v>11</v>
      </c>
      <c r="C44" s="19">
        <v>625.21</v>
      </c>
      <c r="D44" s="29">
        <v>796777500</v>
      </c>
      <c r="E44" s="29">
        <v>799904700</v>
      </c>
      <c r="F44" s="6">
        <v>3127200</v>
      </c>
      <c r="G44" s="6">
        <v>3127200</v>
      </c>
      <c r="H44" s="6">
        <v>12458</v>
      </c>
      <c r="I44" s="31">
        <v>3114742</v>
      </c>
      <c r="J44" s="6">
        <v>3114742</v>
      </c>
      <c r="K44" s="153">
        <v>5</v>
      </c>
    </row>
    <row r="45" spans="1:11">
      <c r="A45" s="14">
        <v>23</v>
      </c>
      <c r="B45" s="36" t="s">
        <v>10</v>
      </c>
      <c r="C45" s="19">
        <v>660.27</v>
      </c>
      <c r="D45" s="35">
        <v>471472893</v>
      </c>
      <c r="E45" s="35">
        <v>472835690</v>
      </c>
      <c r="F45" s="6">
        <v>1362797</v>
      </c>
      <c r="G45" s="6">
        <v>1362797</v>
      </c>
      <c r="H45" s="28">
        <v>9183</v>
      </c>
      <c r="I45" s="6">
        <v>1353614</v>
      </c>
      <c r="J45" s="6">
        <v>1353614</v>
      </c>
      <c r="K45" s="153">
        <v>2.06</v>
      </c>
    </row>
    <row r="46" spans="1:11">
      <c r="A46" s="211">
        <v>24</v>
      </c>
      <c r="B46" s="33" t="s">
        <v>9</v>
      </c>
      <c r="C46" s="19">
        <v>447.47</v>
      </c>
      <c r="D46" s="29">
        <v>460986000</v>
      </c>
      <c r="E46" s="29">
        <v>462203400</v>
      </c>
      <c r="F46" s="6">
        <v>1217400</v>
      </c>
      <c r="G46" s="225">
        <v>2825400</v>
      </c>
      <c r="H46" s="213">
        <v>13872</v>
      </c>
      <c r="I46" s="28">
        <v>1203528</v>
      </c>
      <c r="J46" s="225">
        <v>2811528</v>
      </c>
      <c r="K46" s="153">
        <v>2.72</v>
      </c>
    </row>
    <row r="47" spans="1:11">
      <c r="A47" s="227"/>
      <c r="B47" s="32" t="s">
        <v>8</v>
      </c>
      <c r="C47" s="19">
        <v>460.62</v>
      </c>
      <c r="D47" s="29">
        <v>547337400</v>
      </c>
      <c r="E47" s="29">
        <v>548945400</v>
      </c>
      <c r="F47" s="6">
        <v>1608000</v>
      </c>
      <c r="G47" s="226"/>
      <c r="H47" s="287"/>
      <c r="I47" s="28">
        <v>1608000</v>
      </c>
      <c r="J47" s="226"/>
      <c r="K47" s="153">
        <v>3.49</v>
      </c>
    </row>
    <row r="48" spans="1:11">
      <c r="A48" s="211">
        <v>25</v>
      </c>
      <c r="B48" s="30" t="s">
        <v>7</v>
      </c>
      <c r="C48" s="19">
        <v>453.09</v>
      </c>
      <c r="D48" s="29">
        <v>3639791</v>
      </c>
      <c r="E48" s="29">
        <v>4075160</v>
      </c>
      <c r="F48" s="6">
        <v>435369</v>
      </c>
      <c r="G48" s="225">
        <v>1061709</v>
      </c>
      <c r="H48" s="23">
        <v>17455</v>
      </c>
      <c r="I48" s="28">
        <v>417914</v>
      </c>
      <c r="J48" s="225">
        <v>1044254</v>
      </c>
      <c r="K48" s="153">
        <v>0.96</v>
      </c>
    </row>
    <row r="49" spans="1:11">
      <c r="A49" s="227">
        <v>21</v>
      </c>
      <c r="B49" s="13" t="s">
        <v>6</v>
      </c>
      <c r="C49" s="19">
        <v>620.86</v>
      </c>
      <c r="D49" s="26">
        <v>2643400</v>
      </c>
      <c r="E49" s="26">
        <v>3269740</v>
      </c>
      <c r="F49" s="6">
        <v>626340</v>
      </c>
      <c r="G49" s="226"/>
      <c r="H49" s="5">
        <v>0</v>
      </c>
      <c r="I49" s="25">
        <v>626340</v>
      </c>
      <c r="J49" s="226"/>
      <c r="K49" s="151">
        <v>1.01</v>
      </c>
    </row>
    <row r="50" spans="1:11">
      <c r="A50" s="211">
        <v>26</v>
      </c>
      <c r="B50" s="13" t="s">
        <v>5</v>
      </c>
      <c r="C50" s="19">
        <v>0</v>
      </c>
      <c r="D50" s="24">
        <v>0</v>
      </c>
      <c r="E50" s="24">
        <v>0</v>
      </c>
      <c r="F50" s="17">
        <v>287837</v>
      </c>
      <c r="G50" s="225">
        <v>529802</v>
      </c>
      <c r="H50" s="23">
        <v>6302</v>
      </c>
      <c r="I50" s="22">
        <v>281535</v>
      </c>
      <c r="J50" s="225">
        <v>523500</v>
      </c>
      <c r="K50" s="151" t="e">
        <v>#DIV/0!</v>
      </c>
    </row>
    <row r="51" spans="1:11">
      <c r="A51" s="227"/>
      <c r="B51" s="20" t="s">
        <v>4</v>
      </c>
      <c r="C51" s="19">
        <v>0</v>
      </c>
      <c r="D51" s="18">
        <v>0</v>
      </c>
      <c r="E51" s="18">
        <v>0</v>
      </c>
      <c r="F51" s="17">
        <v>241965</v>
      </c>
      <c r="G51" s="226"/>
      <c r="H51" s="6">
        <v>0</v>
      </c>
      <c r="I51" s="16">
        <v>241965</v>
      </c>
      <c r="J51" s="226"/>
      <c r="K51" s="151" t="e">
        <v>#DIV/0!</v>
      </c>
    </row>
    <row r="52" spans="1:11">
      <c r="A52" s="286">
        <v>27</v>
      </c>
      <c r="B52" s="13" t="s">
        <v>3</v>
      </c>
      <c r="C52" s="12">
        <v>196.07</v>
      </c>
      <c r="D52" s="11">
        <v>833958120</v>
      </c>
      <c r="E52" s="11">
        <v>841194016</v>
      </c>
      <c r="F52" s="6">
        <v>7235896</v>
      </c>
      <c r="G52" s="213">
        <v>14858424</v>
      </c>
      <c r="H52" s="10">
        <v>107857</v>
      </c>
      <c r="I52" s="9">
        <v>7128039</v>
      </c>
      <c r="J52" s="213">
        <v>14750567</v>
      </c>
      <c r="K52" s="151">
        <v>36.9</v>
      </c>
    </row>
    <row r="53" spans="1:11" ht="15.75" thickBot="1">
      <c r="A53" s="212"/>
      <c r="B53" s="8" t="s">
        <v>2</v>
      </c>
      <c r="C53" s="152">
        <v>223.87</v>
      </c>
      <c r="D53" s="6">
        <v>866404326</v>
      </c>
      <c r="E53" s="6">
        <v>874026854</v>
      </c>
      <c r="F53" s="6">
        <v>7622528</v>
      </c>
      <c r="G53" s="214"/>
      <c r="H53" s="5">
        <v>0</v>
      </c>
      <c r="I53" s="4">
        <v>7622528</v>
      </c>
      <c r="J53" s="214"/>
      <c r="K53" s="151">
        <v>34.049999999999997</v>
      </c>
    </row>
    <row r="54" spans="1:11" ht="16.5" thickTop="1" thickBot="1">
      <c r="A54" s="217" t="s">
        <v>1</v>
      </c>
      <c r="B54" s="218"/>
      <c r="C54" s="218"/>
      <c r="D54" s="218"/>
      <c r="E54" s="219"/>
      <c r="F54" s="150">
        <v>30187176</v>
      </c>
      <c r="G54" s="150">
        <v>30187176</v>
      </c>
      <c r="H54" s="150">
        <v>179690</v>
      </c>
      <c r="I54" s="150">
        <v>30007486</v>
      </c>
      <c r="J54" s="150">
        <v>30007486</v>
      </c>
      <c r="K54" s="149" t="e">
        <v>#DIV/0!</v>
      </c>
    </row>
    <row r="55" spans="1:11" ht="17.25" thickTop="1" thickBot="1">
      <c r="A55" s="220" t="s">
        <v>0</v>
      </c>
      <c r="B55" s="221"/>
      <c r="C55" s="221"/>
      <c r="D55" s="221"/>
      <c r="E55" s="222"/>
      <c r="F55" s="150">
        <v>134616956</v>
      </c>
      <c r="G55" s="150">
        <v>134616956</v>
      </c>
      <c r="H55" s="150">
        <v>745812</v>
      </c>
      <c r="I55" s="150">
        <v>133885330</v>
      </c>
      <c r="J55" s="150">
        <v>133885330</v>
      </c>
      <c r="K55" s="149" t="e">
        <v>#DIV/0!</v>
      </c>
    </row>
    <row r="56" spans="1:11">
      <c r="H56" s="148"/>
    </row>
    <row r="57" spans="1:11">
      <c r="H57" s="106"/>
      <c r="I57" s="148"/>
    </row>
    <row r="58" spans="1:11">
      <c r="H58" s="127"/>
      <c r="I58" s="148"/>
      <c r="J58" s="148"/>
    </row>
    <row r="59" spans="1:11">
      <c r="H59" s="127"/>
    </row>
    <row r="60" spans="1:11">
      <c r="H60" s="106"/>
      <c r="I60" s="148"/>
    </row>
  </sheetData>
  <mergeCells count="62">
    <mergeCell ref="A1:A4"/>
    <mergeCell ref="B1:B4"/>
    <mergeCell ref="D1:E2"/>
    <mergeCell ref="K1:K3"/>
    <mergeCell ref="D3:D4"/>
    <mergeCell ref="E3:E4"/>
    <mergeCell ref="A5:K5"/>
    <mergeCell ref="A6:A7"/>
    <mergeCell ref="G6:G7"/>
    <mergeCell ref="J6:J7"/>
    <mergeCell ref="A9:A10"/>
    <mergeCell ref="G9:G10"/>
    <mergeCell ref="J9:J10"/>
    <mergeCell ref="A11:A12"/>
    <mergeCell ref="G11:G12"/>
    <mergeCell ref="H11:H12"/>
    <mergeCell ref="J11:J12"/>
    <mergeCell ref="A13:A14"/>
    <mergeCell ref="G13:G14"/>
    <mergeCell ref="H13:H14"/>
    <mergeCell ref="J13:J14"/>
    <mergeCell ref="A16:E16"/>
    <mergeCell ref="A17:K17"/>
    <mergeCell ref="A22:A23"/>
    <mergeCell ref="G22:G23"/>
    <mergeCell ref="H22:H23"/>
    <mergeCell ref="J22:J23"/>
    <mergeCell ref="A32:A33"/>
    <mergeCell ref="G32:G33"/>
    <mergeCell ref="J32:J33"/>
    <mergeCell ref="A30:E30"/>
    <mergeCell ref="A31:K31"/>
    <mergeCell ref="H25:H26"/>
    <mergeCell ref="J25:J26"/>
    <mergeCell ref="A28:A29"/>
    <mergeCell ref="G28:G29"/>
    <mergeCell ref="J28:J29"/>
    <mergeCell ref="A25:A26"/>
    <mergeCell ref="G25:G26"/>
    <mergeCell ref="A34:A35"/>
    <mergeCell ref="G34:G35"/>
    <mergeCell ref="J34:J35"/>
    <mergeCell ref="A36:A37"/>
    <mergeCell ref="G36:G37"/>
    <mergeCell ref="J36:J37"/>
    <mergeCell ref="A50:A51"/>
    <mergeCell ref="G50:G51"/>
    <mergeCell ref="J50:J51"/>
    <mergeCell ref="A46:A47"/>
    <mergeCell ref="G46:G47"/>
    <mergeCell ref="H46:H47"/>
    <mergeCell ref="J46:J47"/>
    <mergeCell ref="A42:K42"/>
    <mergeCell ref="A48:A49"/>
    <mergeCell ref="G48:G49"/>
    <mergeCell ref="J48:J49"/>
    <mergeCell ref="A41:E41"/>
    <mergeCell ref="A52:A53"/>
    <mergeCell ref="G52:G53"/>
    <mergeCell ref="J52:J53"/>
    <mergeCell ref="A54:E54"/>
    <mergeCell ref="A55:E5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57"/>
  <sheetViews>
    <sheetView zoomScale="85" zoomScaleNormal="85" workbookViewId="0">
      <selection activeCell="G21" sqref="G21"/>
    </sheetView>
  </sheetViews>
  <sheetFormatPr baseColWidth="10" defaultRowHeight="15"/>
  <cols>
    <col min="2" max="2" width="18.85546875" customWidth="1"/>
    <col min="4" max="4" width="12.7109375" customWidth="1"/>
    <col min="5" max="5" width="13.140625" customWidth="1"/>
    <col min="8" max="8" width="13.5703125" bestFit="1" customWidth="1"/>
    <col min="12" max="12" width="11.85546875" customWidth="1"/>
  </cols>
  <sheetData>
    <row r="1" spans="1:16">
      <c r="A1" s="272" t="s">
        <v>70</v>
      </c>
      <c r="B1" s="275" t="s">
        <v>69</v>
      </c>
      <c r="C1" s="165"/>
      <c r="D1" s="278" t="s">
        <v>68</v>
      </c>
      <c r="E1" s="293"/>
      <c r="F1" s="145"/>
      <c r="G1" s="144" t="s">
        <v>56</v>
      </c>
      <c r="H1" s="143" t="s">
        <v>67</v>
      </c>
      <c r="I1" s="143"/>
      <c r="J1" s="142" t="s">
        <v>56</v>
      </c>
      <c r="K1" s="282" t="s">
        <v>66</v>
      </c>
    </row>
    <row r="2" spans="1:16">
      <c r="A2" s="291"/>
      <c r="B2" s="276"/>
      <c r="C2" s="140" t="s">
        <v>65</v>
      </c>
      <c r="D2" s="294"/>
      <c r="E2" s="295"/>
      <c r="F2" s="140" t="s">
        <v>62</v>
      </c>
      <c r="G2" s="141" t="s">
        <v>64</v>
      </c>
      <c r="H2" s="140" t="s">
        <v>63</v>
      </c>
      <c r="I2" s="140" t="s">
        <v>62</v>
      </c>
      <c r="J2" s="141" t="s">
        <v>61</v>
      </c>
      <c r="K2" s="296"/>
    </row>
    <row r="3" spans="1:16">
      <c r="A3" s="291"/>
      <c r="B3" s="276"/>
      <c r="C3" s="139" t="s">
        <v>60</v>
      </c>
      <c r="D3" s="284" t="s">
        <v>59</v>
      </c>
      <c r="E3" s="284" t="s">
        <v>58</v>
      </c>
      <c r="F3" s="138" t="s">
        <v>57</v>
      </c>
      <c r="G3" s="137" t="s">
        <v>54</v>
      </c>
      <c r="H3" s="139" t="s">
        <v>56</v>
      </c>
      <c r="I3" s="138" t="s">
        <v>55</v>
      </c>
      <c r="J3" s="137" t="s">
        <v>54</v>
      </c>
      <c r="K3" s="296"/>
    </row>
    <row r="4" spans="1:16">
      <c r="A4" s="292"/>
      <c r="B4" s="277"/>
      <c r="C4" s="136"/>
      <c r="D4" s="297"/>
      <c r="E4" s="297"/>
      <c r="F4" s="135" t="s">
        <v>53</v>
      </c>
      <c r="G4" s="134" t="s">
        <v>53</v>
      </c>
      <c r="H4" s="134" t="s">
        <v>53</v>
      </c>
      <c r="I4" s="134" t="s">
        <v>53</v>
      </c>
      <c r="J4" s="134" t="s">
        <v>53</v>
      </c>
      <c r="K4" s="133" t="s">
        <v>52</v>
      </c>
    </row>
    <row r="5" spans="1:16">
      <c r="A5" s="263" t="s">
        <v>51</v>
      </c>
      <c r="B5" s="264"/>
      <c r="C5" s="264"/>
      <c r="D5" s="264"/>
      <c r="E5" s="264"/>
      <c r="F5" s="264"/>
      <c r="G5" s="264"/>
      <c r="H5" s="264"/>
      <c r="I5" s="264"/>
      <c r="J5" s="264"/>
      <c r="K5" s="265"/>
      <c r="M5" t="s">
        <v>50</v>
      </c>
    </row>
    <row r="6" spans="1:16">
      <c r="A6" s="242">
        <v>1</v>
      </c>
      <c r="B6" s="132" t="s">
        <v>49</v>
      </c>
      <c r="C6" s="43">
        <v>141.43</v>
      </c>
      <c r="D6" s="131">
        <v>111418747</v>
      </c>
      <c r="E6" s="131">
        <v>117992117</v>
      </c>
      <c r="F6" s="6">
        <v>6573370</v>
      </c>
      <c r="G6" s="266">
        <v>12931565</v>
      </c>
      <c r="H6" s="130">
        <v>33655</v>
      </c>
      <c r="I6" s="125">
        <v>6539715</v>
      </c>
      <c r="J6" s="267">
        <v>12897910</v>
      </c>
      <c r="K6" s="55">
        <v>46.48</v>
      </c>
      <c r="L6" s="169"/>
      <c r="M6" s="129">
        <f>SUM(C6:C15)</f>
        <v>3508.05</v>
      </c>
    </row>
    <row r="7" spans="1:16">
      <c r="A7" s="227"/>
      <c r="B7" s="112" t="s">
        <v>48</v>
      </c>
      <c r="C7" s="128">
        <v>141.1</v>
      </c>
      <c r="D7" s="24">
        <v>118226064</v>
      </c>
      <c r="E7" s="24">
        <v>124584259</v>
      </c>
      <c r="F7" s="17">
        <v>6358195</v>
      </c>
      <c r="G7" s="228"/>
      <c r="H7" s="5">
        <v>0</v>
      </c>
      <c r="I7" s="125">
        <v>6358195</v>
      </c>
      <c r="J7" s="259"/>
      <c r="K7" s="55">
        <v>45.06</v>
      </c>
      <c r="L7" s="169"/>
      <c r="M7" s="127">
        <f>SUM(C18:C29)</f>
        <v>3458.2400000000002</v>
      </c>
    </row>
    <row r="8" spans="1:16">
      <c r="A8" s="38">
        <v>2</v>
      </c>
      <c r="B8" s="112" t="s">
        <v>47</v>
      </c>
      <c r="C8" s="126">
        <v>741.22</v>
      </c>
      <c r="D8" s="104">
        <v>249816300</v>
      </c>
      <c r="E8" s="104">
        <v>254477000</v>
      </c>
      <c r="F8" s="28">
        <v>4660700</v>
      </c>
      <c r="G8" s="41">
        <v>4660700</v>
      </c>
      <c r="H8" s="107">
        <v>24761</v>
      </c>
      <c r="I8" s="125">
        <v>4635939</v>
      </c>
      <c r="J8" s="124">
        <v>4635939</v>
      </c>
      <c r="K8" s="55">
        <v>6.29</v>
      </c>
      <c r="L8" s="169"/>
      <c r="M8" s="119">
        <f>SUM(C32:C40)</f>
        <v>1669.76</v>
      </c>
    </row>
    <row r="9" spans="1:16">
      <c r="A9" s="211">
        <v>3</v>
      </c>
      <c r="B9" s="112" t="s">
        <v>46</v>
      </c>
      <c r="C9" s="66">
        <v>279.36</v>
      </c>
      <c r="D9" s="123">
        <v>180954887</v>
      </c>
      <c r="E9" s="122">
        <v>187283412</v>
      </c>
      <c r="F9" s="6">
        <v>6328525</v>
      </c>
      <c r="G9" s="268">
        <v>12770154</v>
      </c>
      <c r="H9" s="121">
        <v>58292</v>
      </c>
      <c r="I9" s="120">
        <v>6270233</v>
      </c>
      <c r="J9" s="270">
        <v>12711862</v>
      </c>
      <c r="K9" s="55">
        <v>22.65</v>
      </c>
      <c r="L9" s="169"/>
      <c r="M9" s="119">
        <f>SUM(C43:C53)</f>
        <v>5825.880000000001</v>
      </c>
    </row>
    <row r="10" spans="1:16" ht="15.75">
      <c r="A10" s="227"/>
      <c r="B10" s="112" t="s">
        <v>45</v>
      </c>
      <c r="C10" s="66">
        <v>287.17</v>
      </c>
      <c r="D10" s="76">
        <v>180303330</v>
      </c>
      <c r="E10" s="75">
        <v>186744959</v>
      </c>
      <c r="F10" s="6">
        <v>6441629</v>
      </c>
      <c r="G10" s="269"/>
      <c r="H10" s="118">
        <v>0</v>
      </c>
      <c r="I10" s="9">
        <v>6441629</v>
      </c>
      <c r="J10" s="271"/>
      <c r="K10" s="55">
        <v>22.43</v>
      </c>
      <c r="L10" s="169"/>
      <c r="M10" s="115">
        <f>SUM(M6:M9)</f>
        <v>14461.930000000002</v>
      </c>
    </row>
    <row r="11" spans="1:16">
      <c r="A11" s="211">
        <v>4</v>
      </c>
      <c r="B11" s="112" t="s">
        <v>44</v>
      </c>
      <c r="C11" s="66">
        <v>739.63</v>
      </c>
      <c r="D11" s="117"/>
      <c r="E11" s="116"/>
      <c r="F11" s="28">
        <v>601823</v>
      </c>
      <c r="G11" s="213">
        <v>1203456</v>
      </c>
      <c r="H11" s="256">
        <v>10770</v>
      </c>
      <c r="I11" s="9">
        <v>591053</v>
      </c>
      <c r="J11" s="290">
        <v>1192686</v>
      </c>
      <c r="K11" s="55">
        <v>0.81</v>
      </c>
      <c r="L11" s="169"/>
    </row>
    <row r="12" spans="1:16">
      <c r="A12" s="227"/>
      <c r="B12" s="112" t="s">
        <v>43</v>
      </c>
      <c r="C12" s="66">
        <v>739.2</v>
      </c>
      <c r="D12" s="114"/>
      <c r="E12" s="113"/>
      <c r="F12" s="28">
        <v>601633</v>
      </c>
      <c r="G12" s="228"/>
      <c r="H12" s="257"/>
      <c r="I12" s="9">
        <v>601633</v>
      </c>
      <c r="J12" s="259"/>
      <c r="K12" s="55">
        <v>0.81</v>
      </c>
      <c r="L12" s="169"/>
    </row>
    <row r="13" spans="1:16">
      <c r="A13" s="211">
        <v>5</v>
      </c>
      <c r="B13" s="112" t="s">
        <v>42</v>
      </c>
      <c r="C13" s="111">
        <v>238.72</v>
      </c>
      <c r="D13" s="24">
        <v>3285738</v>
      </c>
      <c r="E13" s="24">
        <v>3313574</v>
      </c>
      <c r="F13" s="6">
        <v>27836</v>
      </c>
      <c r="G13" s="213">
        <v>51436</v>
      </c>
      <c r="H13" s="260">
        <v>3467</v>
      </c>
      <c r="I13" s="9">
        <v>24369</v>
      </c>
      <c r="J13" s="290">
        <v>47969</v>
      </c>
      <c r="K13" s="55">
        <v>0.12</v>
      </c>
      <c r="L13" s="169"/>
    </row>
    <row r="14" spans="1:16">
      <c r="A14" s="227"/>
      <c r="B14" s="112" t="s">
        <v>41</v>
      </c>
      <c r="C14" s="111">
        <v>200.22</v>
      </c>
      <c r="D14" s="24">
        <v>3132964</v>
      </c>
      <c r="E14" s="24">
        <v>3156564</v>
      </c>
      <c r="F14" s="6">
        <v>23600</v>
      </c>
      <c r="G14" s="228"/>
      <c r="H14" s="261"/>
      <c r="I14" s="110">
        <v>23600</v>
      </c>
      <c r="J14" s="259"/>
      <c r="K14" s="55">
        <v>0.12</v>
      </c>
      <c r="L14" s="169"/>
    </row>
    <row r="15" spans="1:16" ht="15.75" thickBot="1">
      <c r="A15" s="45">
        <v>6</v>
      </c>
      <c r="B15" s="8" t="s">
        <v>40</v>
      </c>
      <c r="C15" s="109">
        <v>0</v>
      </c>
      <c r="D15" s="108">
        <v>71541559</v>
      </c>
      <c r="E15" s="108">
        <v>71541559</v>
      </c>
      <c r="F15" s="28">
        <v>0</v>
      </c>
      <c r="G15" s="41">
        <v>0</v>
      </c>
      <c r="H15" s="107">
        <v>11837</v>
      </c>
      <c r="I15" s="102">
        <v>0</v>
      </c>
      <c r="J15" s="101">
        <v>0</v>
      </c>
      <c r="K15" s="55">
        <v>0</v>
      </c>
      <c r="L15" s="169"/>
      <c r="P15" s="106">
        <f>SUM(F6:F15)</f>
        <v>31617311</v>
      </c>
    </row>
    <row r="16" spans="1:16" ht="16.5" thickTop="1" thickBot="1">
      <c r="A16" s="232" t="s">
        <v>39</v>
      </c>
      <c r="B16" s="233"/>
      <c r="C16" s="233"/>
      <c r="D16" s="233"/>
      <c r="E16" s="234"/>
      <c r="F16" s="2">
        <v>31617311</v>
      </c>
      <c r="G16" s="2">
        <v>31617311</v>
      </c>
      <c r="H16" s="2">
        <v>142782</v>
      </c>
      <c r="I16" s="2">
        <v>31486366</v>
      </c>
      <c r="J16" s="2">
        <v>31486366</v>
      </c>
      <c r="K16" s="1">
        <v>145</v>
      </c>
      <c r="L16" s="169"/>
      <c r="P16" s="106">
        <f>+P15+noviembre!N17+octubre!M16</f>
        <v>110488253</v>
      </c>
    </row>
    <row r="17" spans="1:14" ht="15.75" thickTop="1">
      <c r="A17" s="263" t="s">
        <v>38</v>
      </c>
      <c r="B17" s="264"/>
      <c r="C17" s="264"/>
      <c r="D17" s="264"/>
      <c r="E17" s="264"/>
      <c r="F17" s="264"/>
      <c r="G17" s="264"/>
      <c r="H17" s="264"/>
      <c r="I17" s="264"/>
      <c r="J17" s="264"/>
      <c r="K17" s="265"/>
      <c r="L17" s="169"/>
    </row>
    <row r="18" spans="1:14">
      <c r="A18" s="21">
        <v>7</v>
      </c>
      <c r="B18" s="105" t="s">
        <v>37</v>
      </c>
      <c r="C18" s="100">
        <v>217.46</v>
      </c>
      <c r="D18" s="104">
        <v>31930000</v>
      </c>
      <c r="E18" s="104">
        <v>33660000</v>
      </c>
      <c r="F18" s="6">
        <v>1730000</v>
      </c>
      <c r="G18" s="73">
        <v>1730000</v>
      </c>
      <c r="H18" s="103">
        <v>12096</v>
      </c>
      <c r="I18" s="102">
        <v>1717904</v>
      </c>
      <c r="J18" s="101">
        <v>1717904</v>
      </c>
      <c r="K18" s="55">
        <v>7.96</v>
      </c>
      <c r="L18" s="169"/>
    </row>
    <row r="19" spans="1:14">
      <c r="A19" s="38">
        <v>8</v>
      </c>
      <c r="B19" s="85" t="s">
        <v>36</v>
      </c>
      <c r="C19" s="161">
        <v>739.21</v>
      </c>
      <c r="D19" s="174">
        <v>1033769600</v>
      </c>
      <c r="E19" s="174">
        <v>1038430900</v>
      </c>
      <c r="F19" s="6">
        <v>4661300</v>
      </c>
      <c r="G19" s="73">
        <v>5027394</v>
      </c>
      <c r="H19" s="98">
        <v>14497</v>
      </c>
      <c r="I19" s="86">
        <v>4646803</v>
      </c>
      <c r="J19" s="17">
        <v>5012897</v>
      </c>
      <c r="K19" s="91">
        <v>6.31</v>
      </c>
      <c r="L19" s="169"/>
    </row>
    <row r="20" spans="1:14">
      <c r="A20" s="38"/>
      <c r="B20" s="85" t="s">
        <v>35</v>
      </c>
      <c r="C20" s="173">
        <v>78.510000000000005</v>
      </c>
      <c r="D20" s="172">
        <v>0</v>
      </c>
      <c r="E20" s="172">
        <v>0</v>
      </c>
      <c r="F20" s="6">
        <v>366094</v>
      </c>
      <c r="G20" s="73"/>
      <c r="H20" s="95">
        <v>0</v>
      </c>
      <c r="I20" s="94">
        <v>366094</v>
      </c>
      <c r="J20" s="17"/>
      <c r="K20" s="91">
        <v>4.66</v>
      </c>
      <c r="L20" s="169">
        <v>65.95</v>
      </c>
      <c r="M20">
        <v>671.05</v>
      </c>
      <c r="N20" s="169">
        <f>+C20+L20+M20</f>
        <v>815.51</v>
      </c>
    </row>
    <row r="21" spans="1:14">
      <c r="A21" s="38">
        <v>9</v>
      </c>
      <c r="B21" s="85" t="s">
        <v>34</v>
      </c>
      <c r="C21" s="43">
        <v>666.97</v>
      </c>
      <c r="D21" s="90">
        <v>877682102</v>
      </c>
      <c r="E21" s="90">
        <v>880737482</v>
      </c>
      <c r="F21" s="6">
        <v>3055380</v>
      </c>
      <c r="G21" s="73">
        <v>3055380</v>
      </c>
      <c r="H21" s="93">
        <v>5980</v>
      </c>
      <c r="I21" s="86">
        <v>3049400</v>
      </c>
      <c r="J21" s="92">
        <v>3049400</v>
      </c>
      <c r="K21" s="91">
        <v>4.58</v>
      </c>
      <c r="L21" s="169"/>
    </row>
    <row r="22" spans="1:14">
      <c r="A22" s="248">
        <v>10</v>
      </c>
      <c r="B22" s="85" t="s">
        <v>33</v>
      </c>
      <c r="C22" s="12">
        <v>664.45</v>
      </c>
      <c r="D22" s="90">
        <v>900028000</v>
      </c>
      <c r="E22" s="90">
        <v>907557000</v>
      </c>
      <c r="F22" s="6">
        <v>7529000</v>
      </c>
      <c r="G22" s="250">
        <v>8942500</v>
      </c>
      <c r="H22" s="252">
        <v>49560</v>
      </c>
      <c r="I22" s="89">
        <v>7479440</v>
      </c>
      <c r="J22" s="305">
        <v>8892940</v>
      </c>
      <c r="K22" s="55">
        <v>11.33</v>
      </c>
      <c r="L22" s="169"/>
    </row>
    <row r="23" spans="1:14">
      <c r="A23" s="249"/>
      <c r="B23" s="85" t="s">
        <v>32</v>
      </c>
      <c r="C23" s="88">
        <v>167.02</v>
      </c>
      <c r="D23" s="87">
        <v>826746000</v>
      </c>
      <c r="E23" s="87">
        <v>828159500</v>
      </c>
      <c r="F23" s="17">
        <v>1413500</v>
      </c>
      <c r="G23" s="251"/>
      <c r="H23" s="289"/>
      <c r="I23" s="86">
        <v>1413500</v>
      </c>
      <c r="J23" s="306"/>
      <c r="K23" s="55">
        <v>8.4600000000000009</v>
      </c>
      <c r="L23" s="169"/>
    </row>
    <row r="24" spans="1:14">
      <c r="A24" s="38">
        <v>11</v>
      </c>
      <c r="B24" s="85" t="s">
        <v>31</v>
      </c>
      <c r="C24" s="12">
        <v>0</v>
      </c>
      <c r="D24" s="84">
        <v>15987502</v>
      </c>
      <c r="E24" s="84">
        <v>15987502</v>
      </c>
      <c r="F24" s="28">
        <v>0</v>
      </c>
      <c r="G24" s="73">
        <v>0</v>
      </c>
      <c r="H24" s="83">
        <v>1273</v>
      </c>
      <c r="I24" s="72">
        <v>0</v>
      </c>
      <c r="J24" s="82">
        <v>0</v>
      </c>
      <c r="K24" s="55">
        <v>0</v>
      </c>
      <c r="L24" s="169"/>
    </row>
    <row r="25" spans="1:14">
      <c r="A25" s="248">
        <v>12</v>
      </c>
      <c r="B25" s="81" t="s">
        <v>30</v>
      </c>
      <c r="C25" s="12">
        <v>224.67</v>
      </c>
      <c r="D25" s="76"/>
      <c r="E25" s="80"/>
      <c r="F25" s="79">
        <v>44584</v>
      </c>
      <c r="G25" s="250">
        <v>103931</v>
      </c>
      <c r="H25" s="235">
        <v>2606</v>
      </c>
      <c r="I25" s="9">
        <v>44584</v>
      </c>
      <c r="J25" s="237">
        <v>101325</v>
      </c>
      <c r="K25" s="55">
        <v>0.2</v>
      </c>
      <c r="L25" s="169"/>
    </row>
    <row r="26" spans="1:14">
      <c r="A26" s="249"/>
      <c r="B26" s="81" t="s">
        <v>29</v>
      </c>
      <c r="C26" s="66">
        <v>448.7</v>
      </c>
      <c r="D26" s="76"/>
      <c r="E26" s="80"/>
      <c r="F26" s="79">
        <v>59347</v>
      </c>
      <c r="G26" s="251"/>
      <c r="H26" s="288">
        <v>0</v>
      </c>
      <c r="I26" s="9">
        <v>56741</v>
      </c>
      <c r="J26" s="238"/>
      <c r="K26" s="55">
        <v>0.13</v>
      </c>
      <c r="L26" s="169"/>
    </row>
    <row r="27" spans="1:14">
      <c r="A27" s="45">
        <v>13</v>
      </c>
      <c r="B27" s="78" t="s">
        <v>28</v>
      </c>
      <c r="C27" s="111">
        <v>0</v>
      </c>
      <c r="D27" s="76"/>
      <c r="E27" s="75"/>
      <c r="F27" s="74">
        <v>0</v>
      </c>
      <c r="G27" s="73">
        <v>0</v>
      </c>
      <c r="H27" s="68">
        <v>1941</v>
      </c>
      <c r="I27" s="72">
        <v>0</v>
      </c>
      <c r="J27" s="71">
        <v>0</v>
      </c>
      <c r="K27" s="55">
        <v>0</v>
      </c>
      <c r="L27" s="169"/>
    </row>
    <row r="28" spans="1:14">
      <c r="A28" s="211">
        <v>14</v>
      </c>
      <c r="B28" s="13" t="s">
        <v>27</v>
      </c>
      <c r="C28" s="70">
        <v>135.72999999999999</v>
      </c>
      <c r="D28" s="69">
        <v>42362700</v>
      </c>
      <c r="E28" s="69">
        <v>45619500</v>
      </c>
      <c r="F28" s="28">
        <v>3256800</v>
      </c>
      <c r="G28" s="225">
        <v>5873900</v>
      </c>
      <c r="H28" s="68">
        <v>22338</v>
      </c>
      <c r="I28" s="67">
        <v>3234462</v>
      </c>
      <c r="J28" s="240">
        <v>5851562</v>
      </c>
      <c r="K28" s="64">
        <v>23.99</v>
      </c>
      <c r="L28" s="169"/>
    </row>
    <row r="29" spans="1:14" ht="15.75" thickBot="1">
      <c r="A29" s="227"/>
      <c r="B29" s="44" t="s">
        <v>26</v>
      </c>
      <c r="C29" s="66">
        <v>115.52</v>
      </c>
      <c r="D29" s="28">
        <v>81003900</v>
      </c>
      <c r="E29" s="28">
        <v>83621000</v>
      </c>
      <c r="F29" s="28">
        <v>2617100</v>
      </c>
      <c r="G29" s="239"/>
      <c r="H29" s="16">
        <v>0</v>
      </c>
      <c r="I29" s="65">
        <v>2617100</v>
      </c>
      <c r="J29" s="303"/>
      <c r="K29" s="64">
        <v>22.65</v>
      </c>
      <c r="L29" s="169"/>
    </row>
    <row r="30" spans="1:14" ht="16.5" thickTop="1" thickBot="1">
      <c r="A30" s="232" t="s">
        <v>25</v>
      </c>
      <c r="B30" s="233"/>
      <c r="C30" s="233"/>
      <c r="D30" s="233"/>
      <c r="E30" s="234"/>
      <c r="F30" s="2">
        <v>24733105</v>
      </c>
      <c r="G30" s="2">
        <v>24733105</v>
      </c>
      <c r="H30" s="2">
        <v>110291</v>
      </c>
      <c r="I30" s="2">
        <v>24626028</v>
      </c>
      <c r="J30" s="2">
        <v>24626028</v>
      </c>
      <c r="K30" s="1">
        <v>90</v>
      </c>
      <c r="L30" s="169"/>
    </row>
    <row r="31" spans="1:14" ht="15.75" thickTop="1">
      <c r="A31" s="229" t="s">
        <v>24</v>
      </c>
      <c r="B31" s="230"/>
      <c r="C31" s="230"/>
      <c r="D31" s="230"/>
      <c r="E31" s="230"/>
      <c r="F31" s="230"/>
      <c r="G31" s="230"/>
      <c r="H31" s="230"/>
      <c r="I31" s="230"/>
      <c r="J31" s="230"/>
      <c r="K31" s="231"/>
      <c r="L31" s="169"/>
    </row>
    <row r="32" spans="1:14">
      <c r="A32" s="242">
        <v>15</v>
      </c>
      <c r="B32" s="36" t="s">
        <v>23</v>
      </c>
      <c r="C32" s="63">
        <v>96.73</v>
      </c>
      <c r="D32" s="62">
        <v>4133712911</v>
      </c>
      <c r="E32" s="62">
        <v>4136004621</v>
      </c>
      <c r="F32" s="28">
        <v>2291710</v>
      </c>
      <c r="G32" s="243">
        <v>4407810</v>
      </c>
      <c r="H32" s="61">
        <v>14349</v>
      </c>
      <c r="I32" s="41">
        <v>2277361</v>
      </c>
      <c r="J32" s="304">
        <v>4393461</v>
      </c>
      <c r="K32" s="60">
        <v>23.69</v>
      </c>
      <c r="L32" s="169"/>
    </row>
    <row r="33" spans="1:13">
      <c r="A33" s="227"/>
      <c r="B33" s="36" t="s">
        <v>22</v>
      </c>
      <c r="C33" s="39">
        <v>95.28</v>
      </c>
      <c r="D33" s="59">
        <v>894514500</v>
      </c>
      <c r="E33" s="59">
        <v>896630600</v>
      </c>
      <c r="F33" s="6">
        <v>2116100</v>
      </c>
      <c r="G33" s="226"/>
      <c r="H33" s="28">
        <v>0</v>
      </c>
      <c r="I33" s="41">
        <v>2116100</v>
      </c>
      <c r="J33" s="300"/>
      <c r="K33" s="3">
        <v>22.21</v>
      </c>
      <c r="L33" s="169"/>
    </row>
    <row r="34" spans="1:13">
      <c r="A34" s="211">
        <v>16</v>
      </c>
      <c r="B34" s="54" t="s">
        <v>21</v>
      </c>
      <c r="C34" s="43">
        <v>121.78</v>
      </c>
      <c r="D34" s="58">
        <v>3267364897</v>
      </c>
      <c r="E34" s="58">
        <v>3272899700</v>
      </c>
      <c r="F34" s="6">
        <v>5534803</v>
      </c>
      <c r="G34" s="225">
        <v>11534792</v>
      </c>
      <c r="H34" s="57">
        <v>0</v>
      </c>
      <c r="I34" s="56">
        <v>5534803</v>
      </c>
      <c r="J34" s="299">
        <v>11360532</v>
      </c>
      <c r="K34" s="3">
        <v>45.45</v>
      </c>
      <c r="L34" s="169"/>
    </row>
    <row r="35" spans="1:13">
      <c r="A35" s="227"/>
      <c r="B35" s="36" t="s">
        <v>20</v>
      </c>
      <c r="C35" s="43">
        <v>134.30000000000001</v>
      </c>
      <c r="D35" s="24">
        <v>2855795438</v>
      </c>
      <c r="E35" s="24">
        <v>2861795427</v>
      </c>
      <c r="F35" s="17">
        <v>5999989</v>
      </c>
      <c r="G35" s="226"/>
      <c r="H35" s="57">
        <v>174260</v>
      </c>
      <c r="I35" s="56">
        <v>5825729</v>
      </c>
      <c r="J35" s="300"/>
      <c r="K35" s="3">
        <v>44.68</v>
      </c>
      <c r="L35" s="169"/>
    </row>
    <row r="36" spans="1:13">
      <c r="A36" s="211">
        <v>17</v>
      </c>
      <c r="B36" s="36" t="s">
        <v>19</v>
      </c>
      <c r="C36" s="50">
        <v>211.8</v>
      </c>
      <c r="D36" s="53">
        <v>1089288704</v>
      </c>
      <c r="E36" s="53">
        <v>1094795008</v>
      </c>
      <c r="F36" s="6">
        <v>5506304</v>
      </c>
      <c r="G36" s="225">
        <v>13537152</v>
      </c>
      <c r="H36" s="28">
        <v>103938</v>
      </c>
      <c r="I36" s="41">
        <v>5402366</v>
      </c>
      <c r="J36" s="299">
        <v>13433214</v>
      </c>
      <c r="K36" s="3">
        <v>26</v>
      </c>
      <c r="L36" s="169"/>
      <c r="M36" s="169"/>
    </row>
    <row r="37" spans="1:13">
      <c r="A37" s="227"/>
      <c r="B37" s="54" t="s">
        <v>18</v>
      </c>
      <c r="C37" s="50">
        <v>304.67</v>
      </c>
      <c r="D37" s="53">
        <v>1360856832</v>
      </c>
      <c r="E37" s="53">
        <v>1368887680</v>
      </c>
      <c r="F37" s="6">
        <v>8030848</v>
      </c>
      <c r="G37" s="226"/>
      <c r="H37" s="52">
        <v>0</v>
      </c>
      <c r="I37" s="41">
        <v>8030848</v>
      </c>
      <c r="J37" s="300"/>
      <c r="K37" s="3">
        <v>26.36</v>
      </c>
      <c r="L37" s="169"/>
    </row>
    <row r="38" spans="1:13">
      <c r="A38" s="51">
        <v>18</v>
      </c>
      <c r="B38" s="36" t="s">
        <v>17</v>
      </c>
      <c r="C38" s="43">
        <v>0</v>
      </c>
      <c r="D38" s="48"/>
      <c r="E38" s="47"/>
      <c r="F38" s="49">
        <v>0</v>
      </c>
      <c r="G38" s="15">
        <v>0</v>
      </c>
      <c r="H38" s="15">
        <v>203</v>
      </c>
      <c r="I38" s="41">
        <v>0</v>
      </c>
      <c r="J38" s="41">
        <v>0</v>
      </c>
      <c r="K38" s="27">
        <v>0</v>
      </c>
      <c r="L38" s="169"/>
    </row>
    <row r="39" spans="1:13">
      <c r="A39" s="38">
        <v>19</v>
      </c>
      <c r="B39" s="36" t="s">
        <v>16</v>
      </c>
      <c r="C39" s="43">
        <v>0</v>
      </c>
      <c r="D39" s="48"/>
      <c r="E39" s="47"/>
      <c r="F39" s="46">
        <v>0</v>
      </c>
      <c r="G39" s="15">
        <v>0</v>
      </c>
      <c r="H39" s="31">
        <v>588</v>
      </c>
      <c r="I39" s="41">
        <v>0</v>
      </c>
      <c r="J39" s="41">
        <v>0</v>
      </c>
      <c r="K39" s="27">
        <v>0</v>
      </c>
      <c r="L39" s="169"/>
    </row>
    <row r="40" spans="1:13" ht="15.75" thickBot="1">
      <c r="A40" s="45">
        <v>20</v>
      </c>
      <c r="B40" s="44" t="s">
        <v>15</v>
      </c>
      <c r="C40" s="43">
        <v>705.2</v>
      </c>
      <c r="D40" s="42">
        <v>51939289</v>
      </c>
      <c r="E40" s="42">
        <v>52270690</v>
      </c>
      <c r="F40" s="6">
        <v>331401</v>
      </c>
      <c r="G40" s="31">
        <v>331401</v>
      </c>
      <c r="H40" s="6">
        <v>7552</v>
      </c>
      <c r="I40" s="41">
        <v>323849</v>
      </c>
      <c r="J40" s="9">
        <v>323849</v>
      </c>
      <c r="K40" s="3">
        <v>0.47</v>
      </c>
      <c r="L40" s="169"/>
    </row>
    <row r="41" spans="1:13" ht="16.5" thickTop="1" thickBot="1">
      <c r="A41" s="232" t="s">
        <v>14</v>
      </c>
      <c r="B41" s="233"/>
      <c r="C41" s="233"/>
      <c r="D41" s="233"/>
      <c r="E41" s="234"/>
      <c r="F41" s="2">
        <v>29811155</v>
      </c>
      <c r="G41" s="2">
        <v>29811155</v>
      </c>
      <c r="H41" s="2">
        <v>300890</v>
      </c>
      <c r="I41" s="2">
        <v>29511056</v>
      </c>
      <c r="J41" s="2">
        <v>29511056</v>
      </c>
      <c r="K41" s="1">
        <v>189</v>
      </c>
    </row>
    <row r="42" spans="1:13" ht="15.75" thickTop="1">
      <c r="A42" s="229" t="s">
        <v>13</v>
      </c>
      <c r="B42" s="230"/>
      <c r="C42" s="230"/>
      <c r="D42" s="230"/>
      <c r="E42" s="230"/>
      <c r="F42" s="230"/>
      <c r="G42" s="230"/>
      <c r="H42" s="230"/>
      <c r="I42" s="230"/>
      <c r="J42" s="230"/>
      <c r="K42" s="231"/>
    </row>
    <row r="43" spans="1:13">
      <c r="A43" s="21">
        <v>21</v>
      </c>
      <c r="B43" s="40" t="s">
        <v>12</v>
      </c>
      <c r="C43" s="39">
        <v>715.55</v>
      </c>
      <c r="D43" s="24">
        <v>1162231465</v>
      </c>
      <c r="E43" s="24">
        <v>1169675439</v>
      </c>
      <c r="F43" s="6">
        <v>7443974</v>
      </c>
      <c r="G43" s="31">
        <v>7443974</v>
      </c>
      <c r="H43" s="31">
        <v>12484</v>
      </c>
      <c r="I43" s="31">
        <v>7431490</v>
      </c>
      <c r="J43" s="34">
        <v>7431490</v>
      </c>
      <c r="K43" s="27">
        <v>10.4</v>
      </c>
      <c r="L43" s="171"/>
    </row>
    <row r="44" spans="1:13">
      <c r="A44" s="38">
        <v>22</v>
      </c>
      <c r="B44" s="37" t="s">
        <v>11</v>
      </c>
      <c r="C44" s="19">
        <v>631.35</v>
      </c>
      <c r="D44" s="29">
        <v>799904700</v>
      </c>
      <c r="E44" s="29">
        <v>803072300</v>
      </c>
      <c r="F44" s="6">
        <v>3167600</v>
      </c>
      <c r="G44" s="6">
        <v>3167600</v>
      </c>
      <c r="H44" s="6">
        <v>12549</v>
      </c>
      <c r="I44" s="31">
        <v>3155051</v>
      </c>
      <c r="J44" s="34">
        <v>3155051</v>
      </c>
      <c r="K44" s="27">
        <v>5.0199999999999996</v>
      </c>
      <c r="L44" s="171"/>
    </row>
    <row r="45" spans="1:13">
      <c r="A45" s="14">
        <v>23</v>
      </c>
      <c r="B45" s="36" t="s">
        <v>10</v>
      </c>
      <c r="C45" s="19">
        <v>685.22</v>
      </c>
      <c r="D45" s="35">
        <v>472835690</v>
      </c>
      <c r="E45" s="35">
        <v>474197767</v>
      </c>
      <c r="F45" s="6">
        <v>1362077</v>
      </c>
      <c r="G45" s="6">
        <v>1362077</v>
      </c>
      <c r="H45" s="28">
        <v>9177</v>
      </c>
      <c r="I45" s="6">
        <v>1352900</v>
      </c>
      <c r="J45" s="34">
        <v>1352900</v>
      </c>
      <c r="K45" s="27">
        <v>1.99</v>
      </c>
      <c r="L45" s="171"/>
    </row>
    <row r="46" spans="1:13">
      <c r="A46" s="211">
        <v>24</v>
      </c>
      <c r="B46" s="33" t="s">
        <v>9</v>
      </c>
      <c r="C46" s="19">
        <v>730.6</v>
      </c>
      <c r="D46" s="29">
        <v>462203400</v>
      </c>
      <c r="E46" s="29">
        <v>463945200</v>
      </c>
      <c r="F46" s="6">
        <v>1741800</v>
      </c>
      <c r="G46" s="225">
        <v>3914400</v>
      </c>
      <c r="H46" s="213">
        <v>14889</v>
      </c>
      <c r="I46" s="28">
        <v>1726911</v>
      </c>
      <c r="J46" s="301">
        <v>3899511</v>
      </c>
      <c r="K46" s="27">
        <v>2.38</v>
      </c>
      <c r="L46" s="171"/>
    </row>
    <row r="47" spans="1:13">
      <c r="A47" s="227"/>
      <c r="B47" s="32" t="s">
        <v>8</v>
      </c>
      <c r="C47" s="19">
        <v>744</v>
      </c>
      <c r="D47" s="29">
        <v>548945400</v>
      </c>
      <c r="E47" s="29">
        <v>551118000</v>
      </c>
      <c r="F47" s="6">
        <v>2172600</v>
      </c>
      <c r="G47" s="226"/>
      <c r="H47" s="287"/>
      <c r="I47" s="28">
        <v>2172600</v>
      </c>
      <c r="J47" s="302"/>
      <c r="K47" s="27">
        <v>2.92</v>
      </c>
      <c r="L47" s="171"/>
    </row>
    <row r="48" spans="1:13">
      <c r="A48" s="211">
        <v>25</v>
      </c>
      <c r="B48" s="30" t="s">
        <v>7</v>
      </c>
      <c r="C48" s="19">
        <v>611.80999999999995</v>
      </c>
      <c r="D48" s="29">
        <v>4075160</v>
      </c>
      <c r="E48" s="29">
        <v>4813301</v>
      </c>
      <c r="F48" s="6">
        <v>738141</v>
      </c>
      <c r="G48" s="225">
        <v>1560489</v>
      </c>
      <c r="H48" s="23">
        <v>18266</v>
      </c>
      <c r="I48" s="28">
        <v>719875</v>
      </c>
      <c r="J48" s="301">
        <v>1542223</v>
      </c>
      <c r="K48" s="27">
        <v>1.21</v>
      </c>
      <c r="L48" s="171"/>
    </row>
    <row r="49" spans="1:13">
      <c r="A49" s="227">
        <v>21</v>
      </c>
      <c r="B49" s="13" t="s">
        <v>6</v>
      </c>
      <c r="C49" s="19">
        <v>706.55</v>
      </c>
      <c r="D49" s="26">
        <v>3269740</v>
      </c>
      <c r="E49" s="26">
        <v>4092088</v>
      </c>
      <c r="F49" s="6">
        <v>822348</v>
      </c>
      <c r="G49" s="226"/>
      <c r="H49" s="5">
        <v>0</v>
      </c>
      <c r="I49" s="25">
        <v>822348</v>
      </c>
      <c r="J49" s="302"/>
      <c r="K49" s="3">
        <v>1.1599999999999999</v>
      </c>
      <c r="L49" s="171"/>
    </row>
    <row r="50" spans="1:13">
      <c r="A50" s="211">
        <v>26</v>
      </c>
      <c r="B50" s="13" t="s">
        <v>5</v>
      </c>
      <c r="C50" s="19">
        <v>265.10000000000002</v>
      </c>
      <c r="D50" s="24">
        <v>0</v>
      </c>
      <c r="E50" s="24">
        <v>0</v>
      </c>
      <c r="F50" s="17">
        <v>265469</v>
      </c>
      <c r="G50" s="225">
        <v>745611</v>
      </c>
      <c r="H50" s="23">
        <v>5971</v>
      </c>
      <c r="I50" s="28">
        <v>259498</v>
      </c>
      <c r="J50" s="301">
        <v>739640</v>
      </c>
      <c r="K50" s="3">
        <v>1</v>
      </c>
      <c r="L50" s="171"/>
    </row>
    <row r="51" spans="1:13">
      <c r="A51" s="227"/>
      <c r="B51" s="20" t="s">
        <v>4</v>
      </c>
      <c r="C51" s="19">
        <v>471.84</v>
      </c>
      <c r="D51" s="18">
        <v>0</v>
      </c>
      <c r="E51" s="18">
        <v>0</v>
      </c>
      <c r="F51" s="17">
        <v>480142</v>
      </c>
      <c r="G51" s="226"/>
      <c r="H51" s="6">
        <v>0</v>
      </c>
      <c r="I51" s="16">
        <v>480142</v>
      </c>
      <c r="J51" s="302"/>
      <c r="K51" s="3">
        <v>1.02</v>
      </c>
      <c r="L51" s="171"/>
    </row>
    <row r="52" spans="1:13">
      <c r="A52" s="286">
        <v>27</v>
      </c>
      <c r="B52" s="13" t="s">
        <v>3</v>
      </c>
      <c r="C52" s="12">
        <v>131.22999999999999</v>
      </c>
      <c r="D52" s="11">
        <v>841194016</v>
      </c>
      <c r="E52" s="11">
        <v>845505604</v>
      </c>
      <c r="F52" s="6">
        <v>4311588</v>
      </c>
      <c r="G52" s="213">
        <v>8880260</v>
      </c>
      <c r="H52" s="10">
        <v>97099</v>
      </c>
      <c r="I52" s="9">
        <v>4214489</v>
      </c>
      <c r="J52" s="215">
        <v>8783161</v>
      </c>
      <c r="K52" s="3">
        <v>32.86</v>
      </c>
      <c r="L52" s="171"/>
    </row>
    <row r="53" spans="1:13" ht="15.75" thickBot="1">
      <c r="A53" s="212"/>
      <c r="B53" s="8" t="s">
        <v>2</v>
      </c>
      <c r="C53" s="7">
        <v>132.63</v>
      </c>
      <c r="D53" s="6">
        <v>874026854</v>
      </c>
      <c r="E53" s="6">
        <v>878595526</v>
      </c>
      <c r="F53" s="6">
        <v>4568672</v>
      </c>
      <c r="G53" s="214"/>
      <c r="H53" s="5">
        <v>0</v>
      </c>
      <c r="I53" s="4">
        <v>4568672</v>
      </c>
      <c r="J53" s="298"/>
      <c r="K53" s="3">
        <v>34.450000000000003</v>
      </c>
      <c r="L53" s="171"/>
    </row>
    <row r="54" spans="1:13" ht="16.5" thickTop="1" thickBot="1">
      <c r="A54" s="217" t="s">
        <v>1</v>
      </c>
      <c r="B54" s="218"/>
      <c r="C54" s="218"/>
      <c r="D54" s="218"/>
      <c r="E54" s="219"/>
      <c r="F54" s="2">
        <v>27074411</v>
      </c>
      <c r="G54" s="2">
        <v>27074411</v>
      </c>
      <c r="H54" s="2">
        <v>170435</v>
      </c>
      <c r="I54" s="2">
        <v>26903976</v>
      </c>
      <c r="J54" s="2">
        <v>26903976</v>
      </c>
      <c r="K54" s="1">
        <v>94</v>
      </c>
    </row>
    <row r="55" spans="1:13" ht="17.25" thickTop="1" thickBot="1">
      <c r="A55" s="220" t="s">
        <v>0</v>
      </c>
      <c r="B55" s="221"/>
      <c r="C55" s="221"/>
      <c r="D55" s="221"/>
      <c r="E55" s="222"/>
      <c r="F55" s="2">
        <v>113235982</v>
      </c>
      <c r="G55" s="2">
        <v>113235982</v>
      </c>
      <c r="H55" s="2">
        <v>724398</v>
      </c>
      <c r="I55" s="2">
        <v>112527426</v>
      </c>
      <c r="J55" s="2">
        <v>112527426</v>
      </c>
      <c r="K55" s="1">
        <v>518</v>
      </c>
      <c r="L55" s="170"/>
      <c r="M55" s="169"/>
    </row>
    <row r="56" spans="1:13">
      <c r="L56" s="168"/>
    </row>
    <row r="57" spans="1:13">
      <c r="F57" s="148"/>
      <c r="H57" s="167"/>
      <c r="I57" s="166"/>
    </row>
  </sheetData>
  <mergeCells count="62">
    <mergeCell ref="A1:A4"/>
    <mergeCell ref="B1:B4"/>
    <mergeCell ref="D1:E2"/>
    <mergeCell ref="K1:K3"/>
    <mergeCell ref="D3:D4"/>
    <mergeCell ref="E3:E4"/>
    <mergeCell ref="A5:K5"/>
    <mergeCell ref="A6:A7"/>
    <mergeCell ref="G6:G7"/>
    <mergeCell ref="J6:J7"/>
    <mergeCell ref="A9:A10"/>
    <mergeCell ref="G9:G10"/>
    <mergeCell ref="J9:J10"/>
    <mergeCell ref="A11:A12"/>
    <mergeCell ref="G11:G12"/>
    <mergeCell ref="H11:H12"/>
    <mergeCell ref="J11:J12"/>
    <mergeCell ref="A13:A14"/>
    <mergeCell ref="G13:G14"/>
    <mergeCell ref="H13:H14"/>
    <mergeCell ref="J13:J14"/>
    <mergeCell ref="A16:E16"/>
    <mergeCell ref="A17:K17"/>
    <mergeCell ref="A22:A23"/>
    <mergeCell ref="G22:G23"/>
    <mergeCell ref="H22:H23"/>
    <mergeCell ref="J22:J23"/>
    <mergeCell ref="A32:A33"/>
    <mergeCell ref="G32:G33"/>
    <mergeCell ref="J32:J33"/>
    <mergeCell ref="A30:E30"/>
    <mergeCell ref="A31:K31"/>
    <mergeCell ref="H25:H26"/>
    <mergeCell ref="J25:J26"/>
    <mergeCell ref="A28:A29"/>
    <mergeCell ref="G28:G29"/>
    <mergeCell ref="J28:J29"/>
    <mergeCell ref="A25:A26"/>
    <mergeCell ref="G25:G26"/>
    <mergeCell ref="A34:A35"/>
    <mergeCell ref="G34:G35"/>
    <mergeCell ref="J34:J35"/>
    <mergeCell ref="A36:A37"/>
    <mergeCell ref="G36:G37"/>
    <mergeCell ref="J36:J37"/>
    <mergeCell ref="A50:A51"/>
    <mergeCell ref="G50:G51"/>
    <mergeCell ref="J50:J51"/>
    <mergeCell ref="A46:A47"/>
    <mergeCell ref="G46:G47"/>
    <mergeCell ref="H46:H47"/>
    <mergeCell ref="J46:J47"/>
    <mergeCell ref="A42:K42"/>
    <mergeCell ref="A48:A49"/>
    <mergeCell ref="G48:G49"/>
    <mergeCell ref="J48:J49"/>
    <mergeCell ref="A41:E41"/>
    <mergeCell ref="A52:A53"/>
    <mergeCell ref="G52:G53"/>
    <mergeCell ref="J52:J53"/>
    <mergeCell ref="A54:E54"/>
    <mergeCell ref="A55:E5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R59"/>
  <sheetViews>
    <sheetView tabSelected="1" workbookViewId="0">
      <selection activeCell="G21" sqref="G21"/>
    </sheetView>
  </sheetViews>
  <sheetFormatPr baseColWidth="10" defaultColWidth="9.140625" defaultRowHeight="15"/>
  <cols>
    <col min="1" max="1" width="9.140625" style="175"/>
    <col min="2" max="2" width="4.140625" style="175" customWidth="1"/>
    <col min="3" max="3" width="4" style="175" bestFit="1" customWidth="1"/>
    <col min="4" max="4" width="7.85546875" style="175" bestFit="1" customWidth="1"/>
    <col min="5" max="5" width="6.140625" style="175" customWidth="1"/>
    <col min="6" max="6" width="10.85546875" style="175" bestFit="1" customWidth="1"/>
    <col min="7" max="7" width="16.140625" style="175" bestFit="1" customWidth="1"/>
    <col min="8" max="8" width="14" style="175" bestFit="1" customWidth="1"/>
    <col min="9" max="9" width="12" style="175" bestFit="1" customWidth="1"/>
    <col min="10" max="11" width="14" style="175" bestFit="1" customWidth="1"/>
    <col min="12" max="12" width="8.5703125" style="175" bestFit="1" customWidth="1"/>
    <col min="13" max="13" width="10.7109375" style="175" customWidth="1"/>
    <col min="14" max="14" width="10.28515625" style="175" customWidth="1"/>
    <col min="15" max="15" width="9.140625" style="175"/>
    <col min="16" max="16" width="14.140625" style="175" bestFit="1" customWidth="1"/>
    <col min="17" max="17" width="12" style="175" bestFit="1" customWidth="1"/>
    <col min="18" max="16384" width="9.140625" style="175"/>
  </cols>
  <sheetData>
    <row r="1" spans="2:18" ht="34.5" thickBot="1">
      <c r="B1" s="210" t="s">
        <v>136</v>
      </c>
      <c r="C1" s="186" t="s">
        <v>70</v>
      </c>
      <c r="D1" s="186" t="s">
        <v>150</v>
      </c>
      <c r="E1" s="209" t="s">
        <v>149</v>
      </c>
      <c r="F1" s="209" t="s">
        <v>148</v>
      </c>
      <c r="G1" s="209" t="s">
        <v>147</v>
      </c>
      <c r="H1" s="209" t="s">
        <v>146</v>
      </c>
      <c r="I1" s="209" t="s">
        <v>145</v>
      </c>
      <c r="J1" s="209" t="s">
        <v>144</v>
      </c>
      <c r="K1" s="209" t="s">
        <v>143</v>
      </c>
      <c r="L1" s="209" t="s">
        <v>142</v>
      </c>
      <c r="M1" s="209" t="s">
        <v>141</v>
      </c>
      <c r="N1" s="208" t="s">
        <v>140</v>
      </c>
    </row>
    <row r="2" spans="2:18" ht="15" customHeight="1" thickBot="1">
      <c r="B2" s="315" t="s">
        <v>139</v>
      </c>
      <c r="C2" s="316" t="s">
        <v>138</v>
      </c>
      <c r="D2" s="316"/>
      <c r="E2" s="316"/>
      <c r="F2" s="316"/>
      <c r="G2" s="316"/>
      <c r="H2" s="316"/>
      <c r="I2" s="316"/>
      <c r="J2" s="316"/>
      <c r="K2" s="316"/>
      <c r="L2" s="316"/>
      <c r="M2" s="316"/>
    </row>
    <row r="3" spans="2:18" ht="15.75" customHeight="1" thickBot="1">
      <c r="B3" s="315"/>
      <c r="C3" s="311">
        <v>1</v>
      </c>
      <c r="D3" s="199" t="s">
        <v>137</v>
      </c>
      <c r="E3" s="197">
        <v>48</v>
      </c>
      <c r="F3" s="198">
        <f>octubre!C6+noviembre!C6+Diciembre!C6</f>
        <v>503.41</v>
      </c>
      <c r="G3" s="195">
        <f>+octubre!F6+noviembre!F6+Diciembre!F6</f>
        <v>23144024</v>
      </c>
      <c r="H3" s="309">
        <f>+G3+G4</f>
        <v>41726853</v>
      </c>
      <c r="I3" s="195">
        <f>+octubre!H6+noviembre!H6+Diciembre!H6</f>
        <v>105210</v>
      </c>
      <c r="J3" s="196">
        <f>+octubre!I6+noviembre!I6+Diciembre!I6</f>
        <v>23038814</v>
      </c>
      <c r="K3" s="310">
        <f>+J3+J4</f>
        <v>41621643</v>
      </c>
      <c r="L3" s="194">
        <f t="shared" ref="L3:L12" si="0">IFERROR(+G3/F3/1000,0)</f>
        <v>45.974501897062034</v>
      </c>
      <c r="M3" s="193">
        <f t="shared" ref="M3:M13" si="1">(G3/$G$54)*100</f>
        <v>6.0489657625286082</v>
      </c>
      <c r="N3" s="182">
        <f t="shared" ref="N3:N13" si="2">L3/E3</f>
        <v>0.95780212285545907</v>
      </c>
      <c r="P3" s="207" t="s">
        <v>136</v>
      </c>
      <c r="Q3" s="207" t="s">
        <v>128</v>
      </c>
      <c r="R3" s="207" t="s">
        <v>127</v>
      </c>
    </row>
    <row r="4" spans="2:18" ht="15.75" thickBot="1">
      <c r="B4" s="315"/>
      <c r="C4" s="311"/>
      <c r="D4" s="199" t="s">
        <v>135</v>
      </c>
      <c r="E4" s="197">
        <v>48</v>
      </c>
      <c r="F4" s="198">
        <f>octubre!C7+noviembre!C7+Diciembre!C7</f>
        <v>419.77</v>
      </c>
      <c r="G4" s="195">
        <f>+octubre!F7+noviembre!F7+Diciembre!F7</f>
        <v>18582829</v>
      </c>
      <c r="H4" s="309"/>
      <c r="I4" s="197">
        <f>+octubre!H7+noviembre!H7+Diciembre!H7</f>
        <v>0</v>
      </c>
      <c r="J4" s="196">
        <f>+octubre!I7+noviembre!I7+Diciembre!I7</f>
        <v>18582829</v>
      </c>
      <c r="K4" s="310"/>
      <c r="L4" s="194">
        <f t="shared" si="0"/>
        <v>44.269073540272053</v>
      </c>
      <c r="M4" s="193">
        <f t="shared" si="1"/>
        <v>4.8568432348637263</v>
      </c>
      <c r="N4" s="182">
        <f t="shared" si="2"/>
        <v>0.92227236542233448</v>
      </c>
      <c r="P4" s="205" t="s">
        <v>134</v>
      </c>
      <c r="Q4" s="206">
        <f>+G28/10^6</f>
        <v>192.48421099999999</v>
      </c>
      <c r="R4" s="206">
        <f>+M28</f>
        <v>50.308036414338865</v>
      </c>
    </row>
    <row r="5" spans="2:18" ht="15.75" thickBot="1">
      <c r="B5" s="315"/>
      <c r="C5" s="197">
        <v>2</v>
      </c>
      <c r="D5" s="199" t="s">
        <v>133</v>
      </c>
      <c r="E5" s="197">
        <v>18</v>
      </c>
      <c r="F5" s="198">
        <f>octubre!C8+noviembre!C8+Diciembre!C8</f>
        <v>2183.3900000000003</v>
      </c>
      <c r="G5" s="195">
        <f>+octubre!F8+noviembre!F8+Diciembre!F8</f>
        <v>14347400</v>
      </c>
      <c r="H5" s="196">
        <f>+G5</f>
        <v>14347400</v>
      </c>
      <c r="I5" s="195">
        <f>+octubre!H8+noviembre!H8+Diciembre!H8</f>
        <v>77404</v>
      </c>
      <c r="J5" s="196">
        <f>+octubre!I8+noviembre!I8+Diciembre!I8</f>
        <v>14269996</v>
      </c>
      <c r="K5" s="195">
        <f>+J5</f>
        <v>14269996</v>
      </c>
      <c r="L5" s="194">
        <f t="shared" si="0"/>
        <v>6.5711576951437891</v>
      </c>
      <c r="M5" s="193">
        <f t="shared" si="1"/>
        <v>3.7498635233571722</v>
      </c>
      <c r="N5" s="182">
        <f t="shared" si="2"/>
        <v>0.3650643163968772</v>
      </c>
      <c r="P5" s="205" t="s">
        <v>132</v>
      </c>
      <c r="Q5" s="204">
        <f>+G53/10^6</f>
        <v>190.127047</v>
      </c>
      <c r="R5" s="204">
        <f>+M53</f>
        <v>49.691963585661142</v>
      </c>
    </row>
    <row r="6" spans="2:18" ht="15.75" thickBot="1">
      <c r="B6" s="315"/>
      <c r="C6" s="311">
        <v>3</v>
      </c>
      <c r="D6" s="199" t="s">
        <v>131</v>
      </c>
      <c r="E6" s="197">
        <v>26</v>
      </c>
      <c r="F6" s="198">
        <f>octubre!C9+noviembre!C9+Diciembre!C9</f>
        <v>1111.6199999999999</v>
      </c>
      <c r="G6" s="195">
        <f>+octubre!F9+noviembre!F9+Diciembre!F9</f>
        <v>25280526</v>
      </c>
      <c r="H6" s="309">
        <f>+G6+G7</f>
        <v>50165732</v>
      </c>
      <c r="I6" s="195">
        <f>+octubre!H9+noviembre!H9+Diciembre!H9</f>
        <v>210739</v>
      </c>
      <c r="J6" s="196">
        <f>+octubre!I9+noviembre!I9+Diciembre!I9</f>
        <v>25069787</v>
      </c>
      <c r="K6" s="310">
        <f>+J6+J7</f>
        <v>49954993</v>
      </c>
      <c r="L6" s="194">
        <f t="shared" si="0"/>
        <v>22.74205753764776</v>
      </c>
      <c r="M6" s="193">
        <f t="shared" si="1"/>
        <v>6.6073659547153207</v>
      </c>
      <c r="N6" s="182">
        <f t="shared" si="2"/>
        <v>0.87469452067875997</v>
      </c>
    </row>
    <row r="7" spans="2:18" ht="15.75" thickBot="1">
      <c r="B7" s="315"/>
      <c r="C7" s="311"/>
      <c r="D7" s="199" t="s">
        <v>130</v>
      </c>
      <c r="E7" s="197">
        <v>26</v>
      </c>
      <c r="F7" s="198">
        <f>octubre!C10+noviembre!C10+Diciembre!C10</f>
        <v>1102.8</v>
      </c>
      <c r="G7" s="195">
        <f>+octubre!F10+noviembre!F10+Diciembre!F10</f>
        <v>24885206</v>
      </c>
      <c r="H7" s="309"/>
      <c r="I7" s="197">
        <f>+octubre!H10+noviembre!H10+Diciembre!H10</f>
        <v>0</v>
      </c>
      <c r="J7" s="196">
        <f>+octubre!I10+noviembre!I10+Diciembre!I10</f>
        <v>24885206</v>
      </c>
      <c r="K7" s="310"/>
      <c r="L7" s="194">
        <f t="shared" si="0"/>
        <v>22.565475154153063</v>
      </c>
      <c r="M7" s="193">
        <f t="shared" si="1"/>
        <v>6.5040443739373721</v>
      </c>
      <c r="N7" s="182">
        <f t="shared" si="2"/>
        <v>0.86790289054434855</v>
      </c>
      <c r="P7" s="207" t="s">
        <v>129</v>
      </c>
      <c r="Q7" s="207" t="s">
        <v>128</v>
      </c>
      <c r="R7" s="207" t="s">
        <v>127</v>
      </c>
    </row>
    <row r="8" spans="2:18" ht="15.75" thickBot="1">
      <c r="B8" s="315"/>
      <c r="C8" s="311">
        <v>4</v>
      </c>
      <c r="D8" s="199" t="s">
        <v>126</v>
      </c>
      <c r="E8" s="197">
        <v>1.6</v>
      </c>
      <c r="F8" s="198">
        <f>octubre!C11+noviembre!C11+Diciembre!C11</f>
        <v>2192.14</v>
      </c>
      <c r="G8" s="195">
        <f>+octubre!F11+noviembre!F11+Diciembre!F11</f>
        <v>2033912</v>
      </c>
      <c r="H8" s="309">
        <f>+G8+G9</f>
        <v>4063006</v>
      </c>
      <c r="I8" s="195">
        <f>+octubre!H11+noviembre!H11+Diciembre!H11</f>
        <v>33460</v>
      </c>
      <c r="J8" s="196">
        <f>+octubre!I11+noviembre!I11+Diciembre!I11</f>
        <v>2000452</v>
      </c>
      <c r="K8" s="310">
        <f>+J8+J9</f>
        <v>4029546</v>
      </c>
      <c r="L8" s="194">
        <f t="shared" si="0"/>
        <v>0.92782030344777255</v>
      </c>
      <c r="M8" s="193">
        <f t="shared" si="1"/>
        <v>0.53158707630082336</v>
      </c>
      <c r="N8" s="182">
        <f t="shared" si="2"/>
        <v>0.57988768965485782</v>
      </c>
      <c r="P8" s="205" t="s">
        <v>121</v>
      </c>
      <c r="Q8" s="206">
        <f>+G13/10^6</f>
        <v>110.488253</v>
      </c>
      <c r="R8" s="206">
        <f>+M13</f>
        <v>28.877418186163251</v>
      </c>
    </row>
    <row r="9" spans="2:18" ht="15.75" thickBot="1">
      <c r="B9" s="315"/>
      <c r="C9" s="311"/>
      <c r="D9" s="199" t="s">
        <v>125</v>
      </c>
      <c r="E9" s="197">
        <v>1.6</v>
      </c>
      <c r="F9" s="198">
        <f>octubre!C12+noviembre!C12+Diciembre!C12</f>
        <v>2187.3500000000004</v>
      </c>
      <c r="G9" s="195">
        <f>+octubre!F12+noviembre!F12+Diciembre!F12</f>
        <v>2029094</v>
      </c>
      <c r="H9" s="309"/>
      <c r="I9" s="197">
        <f>+octubre!H12+noviembre!H12+Diciembre!H12</f>
        <v>0</v>
      </c>
      <c r="J9" s="196">
        <f>+octubre!I12+noviembre!I12+Diciembre!I12</f>
        <v>2029094</v>
      </c>
      <c r="K9" s="310"/>
      <c r="L9" s="194">
        <f t="shared" si="0"/>
        <v>0.92764943881866169</v>
      </c>
      <c r="M9" s="193">
        <f t="shared" si="1"/>
        <v>0.53032783473402134</v>
      </c>
      <c r="N9" s="182">
        <f t="shared" si="2"/>
        <v>0.57978089926166354</v>
      </c>
      <c r="P9" s="205" t="s">
        <v>115</v>
      </c>
      <c r="Q9" s="204">
        <f>+G27/10^6</f>
        <v>81.995958000000002</v>
      </c>
      <c r="R9" s="204">
        <f>+M27</f>
        <v>21.430618228175607</v>
      </c>
    </row>
    <row r="10" spans="2:18" ht="15.75" thickBot="1">
      <c r="B10" s="315"/>
      <c r="C10" s="311">
        <v>5</v>
      </c>
      <c r="D10" s="199" t="s">
        <v>124</v>
      </c>
      <c r="E10" s="197">
        <v>0.6</v>
      </c>
      <c r="F10" s="198">
        <f>octubre!C13+noviembre!C13+Diciembre!C13</f>
        <v>773.48</v>
      </c>
      <c r="G10" s="195">
        <f>+octubre!F13+noviembre!F13+Diciembre!F13</f>
        <v>103077</v>
      </c>
      <c r="H10" s="309">
        <f>+G10+G11</f>
        <v>185262</v>
      </c>
      <c r="I10" s="195">
        <f>+octubre!H13+noviembre!H13+Diciembre!H13</f>
        <v>7057</v>
      </c>
      <c r="J10" s="196">
        <f>+octubre!I13+noviembre!I13+Diciembre!I13</f>
        <v>96020</v>
      </c>
      <c r="K10" s="310">
        <f>+J10+J11</f>
        <v>178205</v>
      </c>
      <c r="L10" s="194">
        <f t="shared" si="0"/>
        <v>0.13326394994052851</v>
      </c>
      <c r="M10" s="193">
        <f t="shared" si="1"/>
        <v>2.6940399124377047E-2</v>
      </c>
      <c r="N10" s="182">
        <f t="shared" si="2"/>
        <v>0.2221065832342142</v>
      </c>
      <c r="P10" s="205" t="s">
        <v>108</v>
      </c>
      <c r="Q10" s="206">
        <f>+G39/10^6</f>
        <v>104.173323</v>
      </c>
      <c r="R10" s="206">
        <f>+M39</f>
        <v>27.226936171334508</v>
      </c>
    </row>
    <row r="11" spans="2:18" ht="15.75" thickBot="1">
      <c r="B11" s="315"/>
      <c r="C11" s="311"/>
      <c r="D11" s="199" t="s">
        <v>123</v>
      </c>
      <c r="E11" s="197">
        <v>0.6</v>
      </c>
      <c r="F11" s="198">
        <f>octubre!C14+noviembre!C14+Diciembre!C14</f>
        <v>687.03</v>
      </c>
      <c r="G11" s="195">
        <f>+octubre!F14+noviembre!F14+Diciembre!F14</f>
        <v>82185</v>
      </c>
      <c r="H11" s="309"/>
      <c r="I11" s="197">
        <f>+octubre!H14+noviembre!H14+Diciembre!H14</f>
        <v>0</v>
      </c>
      <c r="J11" s="196">
        <f>+octubre!I14+noviembre!I14+Diciembre!I14</f>
        <v>82185</v>
      </c>
      <c r="K11" s="310"/>
      <c r="L11" s="194">
        <f t="shared" si="0"/>
        <v>0.11962359722282871</v>
      </c>
      <c r="M11" s="193">
        <f t="shared" si="1"/>
        <v>2.1480026601830935E-2</v>
      </c>
      <c r="N11" s="182">
        <f t="shared" si="2"/>
        <v>0.19937266203804785</v>
      </c>
      <c r="P11" s="205" t="s">
        <v>102</v>
      </c>
      <c r="Q11" s="204">
        <f>+G52/10^6</f>
        <v>85.953723999999994</v>
      </c>
      <c r="R11" s="204">
        <f>+M52</f>
        <v>22.465027414326634</v>
      </c>
    </row>
    <row r="12" spans="2:18" ht="15.75" thickBot="1">
      <c r="B12" s="315"/>
      <c r="C12" s="197">
        <v>6</v>
      </c>
      <c r="D12" s="199" t="s">
        <v>122</v>
      </c>
      <c r="E12" s="197">
        <v>2.8</v>
      </c>
      <c r="F12" s="198">
        <f>octubre!C15+noviembre!C15+Diciembre!C15</f>
        <v>0</v>
      </c>
      <c r="G12" s="195">
        <f>+octubre!F15+noviembre!F15+Diciembre!F15</f>
        <v>0</v>
      </c>
      <c r="H12" s="196">
        <f>+G12</f>
        <v>0</v>
      </c>
      <c r="I12" s="195">
        <f>+octubre!H15+noviembre!H15+Diciembre!H15</f>
        <v>35813</v>
      </c>
      <c r="J12" s="196">
        <f>+octubre!I15+noviembre!I15+Diciembre!I15</f>
        <v>0</v>
      </c>
      <c r="K12" s="195">
        <f>+J12</f>
        <v>0</v>
      </c>
      <c r="L12" s="194">
        <f t="shared" si="0"/>
        <v>0</v>
      </c>
      <c r="M12" s="193">
        <f t="shared" si="1"/>
        <v>0</v>
      </c>
      <c r="N12" s="182">
        <f t="shared" si="2"/>
        <v>0</v>
      </c>
    </row>
    <row r="13" spans="2:18" s="181" customFormat="1" ht="15.75" thickBot="1">
      <c r="B13" s="315"/>
      <c r="C13" s="307" t="s">
        <v>74</v>
      </c>
      <c r="D13" s="308"/>
      <c r="E13" s="192">
        <f t="shared" ref="E13:L13" si="3">SUM(E3:E12)</f>
        <v>173.2</v>
      </c>
      <c r="F13" s="191">
        <f t="shared" si="3"/>
        <v>11160.990000000002</v>
      </c>
      <c r="G13" s="189">
        <f t="shared" si="3"/>
        <v>110488253</v>
      </c>
      <c r="H13" s="190">
        <f t="shared" si="3"/>
        <v>110488253</v>
      </c>
      <c r="I13" s="189">
        <f t="shared" si="3"/>
        <v>469683</v>
      </c>
      <c r="J13" s="190">
        <f t="shared" si="3"/>
        <v>110054383</v>
      </c>
      <c r="K13" s="189">
        <f t="shared" si="3"/>
        <v>110054383</v>
      </c>
      <c r="L13" s="188">
        <f t="shared" si="3"/>
        <v>144.23062311370848</v>
      </c>
      <c r="M13" s="187">
        <f t="shared" si="1"/>
        <v>28.877418186163251</v>
      </c>
      <c r="N13" s="182">
        <f t="shared" si="2"/>
        <v>0.8327403182084786</v>
      </c>
      <c r="P13" s="181" t="s">
        <v>121</v>
      </c>
      <c r="Q13" s="203">
        <f>+H13/10^6</f>
        <v>110.488253</v>
      </c>
      <c r="R13" s="203">
        <f>+M13</f>
        <v>28.877418186163251</v>
      </c>
    </row>
    <row r="14" spans="2:18" ht="15.75" thickBot="1">
      <c r="B14" s="315"/>
      <c r="C14" s="312" t="s">
        <v>120</v>
      </c>
      <c r="D14" s="313"/>
      <c r="E14" s="313"/>
      <c r="F14" s="313"/>
      <c r="G14" s="313"/>
      <c r="H14" s="313"/>
      <c r="I14" s="313"/>
      <c r="J14" s="313"/>
      <c r="K14" s="313"/>
      <c r="L14" s="313"/>
      <c r="M14" s="314"/>
      <c r="N14" s="182"/>
      <c r="P14" s="175" t="s">
        <v>119</v>
      </c>
      <c r="Q14" s="179">
        <f>+K3/10^6</f>
        <v>41.621642999999999</v>
      </c>
      <c r="R14" s="179">
        <f>+M3+M4</f>
        <v>10.905808997392334</v>
      </c>
    </row>
    <row r="15" spans="2:18" ht="15.75" thickBot="1">
      <c r="B15" s="315"/>
      <c r="C15" s="197">
        <v>7</v>
      </c>
      <c r="D15" s="199" t="s">
        <v>118</v>
      </c>
      <c r="E15" s="197">
        <v>10.1</v>
      </c>
      <c r="F15" s="198">
        <f>+octubre!C18+noviembre!C18+Diciembre!C18</f>
        <v>497.64</v>
      </c>
      <c r="G15" s="195">
        <f>+octubre!F18+noviembre!F18+Diciembre!F18</f>
        <v>4180000</v>
      </c>
      <c r="H15" s="196">
        <f>+G15</f>
        <v>4180000</v>
      </c>
      <c r="I15" s="195">
        <f>+octubre!H18+noviembre!H18+Diciembre!H18</f>
        <v>35936</v>
      </c>
      <c r="J15" s="196">
        <f>+octubre!I18+noviembre!I18+Diciembre!I18</f>
        <v>4144064</v>
      </c>
      <c r="K15" s="195">
        <f>+J15</f>
        <v>4144064</v>
      </c>
      <c r="L15" s="194">
        <f t="shared" ref="L15:L26" si="4">IFERROR(+G15/F15/1000,0)</f>
        <v>8.3996463306808149</v>
      </c>
      <c r="M15" s="193">
        <f t="shared" ref="M15:M28" si="5">(G15/$G$54)*100</f>
        <v>1.0924926835268396</v>
      </c>
      <c r="N15" s="182">
        <f t="shared" ref="N15:N28" si="6">L15/E15</f>
        <v>0.831648151552556</v>
      </c>
      <c r="P15" s="175" t="s">
        <v>117</v>
      </c>
      <c r="Q15" s="179">
        <f>+K6/10^6</f>
        <v>49.954993000000002</v>
      </c>
      <c r="R15" s="179">
        <f>+M6+M7</f>
        <v>13.111410328652692</v>
      </c>
    </row>
    <row r="16" spans="2:18" ht="15.75" thickBot="1">
      <c r="B16" s="315"/>
      <c r="C16" s="197">
        <v>8</v>
      </c>
      <c r="D16" s="199" t="s">
        <v>116</v>
      </c>
      <c r="E16" s="197">
        <v>8</v>
      </c>
      <c r="F16" s="198">
        <f>+octubre!C19+noviembre!C19+Diciembre!C19</f>
        <v>1594.1100000000001</v>
      </c>
      <c r="G16" s="195">
        <f>+octubre!F19+noviembre!F19+Diciembre!F19</f>
        <v>10284200</v>
      </c>
      <c r="H16" s="321">
        <f>+G16+G17</f>
        <v>13523847</v>
      </c>
      <c r="I16" s="195">
        <f>+octubre!H19+noviembre!H19+Diciembre!H19</f>
        <v>64033</v>
      </c>
      <c r="J16" s="196">
        <f>+octubre!I19+noviembre!I19+Diciembre!I19</f>
        <v>10220167</v>
      </c>
      <c r="K16" s="319">
        <f>+J16+J17</f>
        <v>13459814</v>
      </c>
      <c r="L16" s="194">
        <f t="shared" si="4"/>
        <v>6.4513741209828677</v>
      </c>
      <c r="M16" s="193">
        <f t="shared" si="5"/>
        <v>2.6878979081164411</v>
      </c>
      <c r="N16" s="182">
        <f t="shared" si="6"/>
        <v>0.80642176512285846</v>
      </c>
      <c r="P16" s="181" t="s">
        <v>115</v>
      </c>
      <c r="Q16" s="203">
        <f>+H27/10^6</f>
        <v>81.995958000000002</v>
      </c>
      <c r="R16" s="203">
        <f>+M27</f>
        <v>21.430618228175607</v>
      </c>
    </row>
    <row r="17" spans="2:18" ht="15.75" thickBot="1">
      <c r="B17" s="315"/>
      <c r="C17" s="197"/>
      <c r="D17" s="199" t="s">
        <v>114</v>
      </c>
      <c r="E17" s="197">
        <v>10.76</v>
      </c>
      <c r="F17" s="198">
        <f>+octubre!C20+noviembre!C20+Diciembre!C20</f>
        <v>863.02</v>
      </c>
      <c r="G17" s="195">
        <f>+octubre!F20+noviembre!F20+Diciembre!F20</f>
        <v>3239647</v>
      </c>
      <c r="H17" s="322"/>
      <c r="I17" s="195">
        <f>+octubre!H20+noviembre!H20+Diciembre!H20</f>
        <v>0</v>
      </c>
      <c r="J17" s="196">
        <f>+octubre!I20+noviembre!I20+Diciembre!I20</f>
        <v>3239647</v>
      </c>
      <c r="K17" s="320"/>
      <c r="L17" s="194">
        <f t="shared" si="4"/>
        <v>3.7538492734814954</v>
      </c>
      <c r="M17" s="193">
        <f t="shared" si="5"/>
        <v>0.8467202499305444</v>
      </c>
      <c r="N17" s="182">
        <f t="shared" si="6"/>
        <v>0.34887075032355908</v>
      </c>
      <c r="P17" s="181"/>
      <c r="Q17" s="203"/>
      <c r="R17" s="203"/>
    </row>
    <row r="18" spans="2:18" ht="15.75" thickBot="1">
      <c r="B18" s="315"/>
      <c r="C18" s="197">
        <v>9</v>
      </c>
      <c r="D18" s="199" t="s">
        <v>113</v>
      </c>
      <c r="E18" s="197">
        <v>8.4</v>
      </c>
      <c r="F18" s="198">
        <f>+octubre!C21+noviembre!C21+Diciembre!C21</f>
        <v>2048.87</v>
      </c>
      <c r="G18" s="195">
        <f>+octubre!F21+noviembre!F21+Diciembre!F21</f>
        <v>11199209</v>
      </c>
      <c r="H18" s="196">
        <f>+G18</f>
        <v>11199209</v>
      </c>
      <c r="I18" s="195">
        <f>+octubre!H21+noviembre!H21+Diciembre!H21</f>
        <v>19293</v>
      </c>
      <c r="J18" s="196">
        <f>+octubre!I21+noviembre!I21+Diciembre!I21</f>
        <v>11179916</v>
      </c>
      <c r="K18" s="195">
        <f>+J18</f>
        <v>11179916</v>
      </c>
      <c r="L18" s="194">
        <f t="shared" si="4"/>
        <v>5.4660417693655523</v>
      </c>
      <c r="M18" s="193">
        <f t="shared" si="5"/>
        <v>2.9270463860736688</v>
      </c>
      <c r="N18" s="182">
        <f t="shared" si="6"/>
        <v>0.65071925825780386</v>
      </c>
      <c r="P18" s="175" t="s">
        <v>112</v>
      </c>
      <c r="Q18" s="179">
        <f>+K25/10^6</f>
        <v>25.003948999999999</v>
      </c>
      <c r="R18" s="179">
        <f>+M25+M26</f>
        <v>6.5620128720833399</v>
      </c>
    </row>
    <row r="19" spans="2:18" ht="15.75" thickBot="1">
      <c r="B19" s="315"/>
      <c r="C19" s="317">
        <f>+C18+1</f>
        <v>10</v>
      </c>
      <c r="D19" s="199" t="s">
        <v>111</v>
      </c>
      <c r="E19" s="197">
        <v>12.5</v>
      </c>
      <c r="F19" s="198">
        <f>+octubre!C22+noviembre!C22+Diciembre!C22</f>
        <v>712.45</v>
      </c>
      <c r="G19" s="195">
        <f>+octubre!F22+noviembre!F22+Diciembre!F22</f>
        <v>16214000</v>
      </c>
      <c r="H19" s="309">
        <f>+G19+G20</f>
        <v>27720000</v>
      </c>
      <c r="I19" s="195">
        <f>+octubre!H22+noviembre!H22+Diciembre!H22</f>
        <v>161885</v>
      </c>
      <c r="J19" s="196">
        <f>+octubre!I22+noviembre!I22+Diciembre!I22</f>
        <v>16052115</v>
      </c>
      <c r="K19" s="310">
        <f>+J19+J20</f>
        <v>27558115</v>
      </c>
      <c r="L19" s="194">
        <f t="shared" si="4"/>
        <v>22.758088286897323</v>
      </c>
      <c r="M19" s="193">
        <f t="shared" si="5"/>
        <v>4.2377216197856882</v>
      </c>
      <c r="N19" s="182">
        <f t="shared" si="6"/>
        <v>1.8206470629517859</v>
      </c>
      <c r="P19" s="175" t="s">
        <v>110</v>
      </c>
      <c r="Q19" s="179">
        <f>+K19/10^6</f>
        <v>27.558115000000001</v>
      </c>
      <c r="R19" s="175">
        <v>7.63</v>
      </c>
    </row>
    <row r="20" spans="2:18" ht="15.75" thickBot="1">
      <c r="B20" s="315"/>
      <c r="C20" s="318"/>
      <c r="D20" s="199" t="s">
        <v>109</v>
      </c>
      <c r="E20" s="197">
        <v>12.5</v>
      </c>
      <c r="F20" s="198">
        <f>+octubre!C23+noviembre!C23+Diciembre!C23</f>
        <v>1222.9499999999998</v>
      </c>
      <c r="G20" s="195">
        <f>+octubre!F23+noviembre!F23+Diciembre!F23</f>
        <v>11506000</v>
      </c>
      <c r="H20" s="309"/>
      <c r="I20" s="195">
        <f>+octubre!H23+noviembre!H23+Diciembre!H23</f>
        <v>0</v>
      </c>
      <c r="J20" s="196">
        <f>+octubre!I23+noviembre!I23+Diciembre!I23</f>
        <v>11506000</v>
      </c>
      <c r="K20" s="310"/>
      <c r="L20" s="194">
        <f t="shared" si="4"/>
        <v>9.4083977268081291</v>
      </c>
      <c r="M20" s="193">
        <f t="shared" si="5"/>
        <v>3.0072298604449323</v>
      </c>
      <c r="N20" s="182">
        <f t="shared" si="6"/>
        <v>0.75267181814465034</v>
      </c>
      <c r="P20" s="181" t="s">
        <v>108</v>
      </c>
      <c r="Q20" s="203">
        <f>+H39/10^6</f>
        <v>104.173323</v>
      </c>
      <c r="R20" s="203">
        <f>+M39</f>
        <v>27.226936171334508</v>
      </c>
    </row>
    <row r="21" spans="2:18" ht="15.75" thickBot="1">
      <c r="B21" s="315"/>
      <c r="C21" s="197">
        <v>11</v>
      </c>
      <c r="D21" s="199" t="s">
        <v>107</v>
      </c>
      <c r="E21" s="197">
        <v>0.62</v>
      </c>
      <c r="F21" s="198">
        <f>+octubre!C24+noviembre!C24+Diciembre!C24</f>
        <v>0</v>
      </c>
      <c r="G21" s="195">
        <f>+octubre!F24+noviembre!F24+Diciembre!F24</f>
        <v>0</v>
      </c>
      <c r="H21" s="196">
        <f>+G21</f>
        <v>0</v>
      </c>
      <c r="I21" s="195">
        <f>+octubre!H24+noviembre!H24+Diciembre!H24</f>
        <v>3747</v>
      </c>
      <c r="J21" s="196">
        <f>+octubre!I24+noviembre!I24+Diciembre!I24</f>
        <v>0</v>
      </c>
      <c r="K21" s="195">
        <f>+J21</f>
        <v>0</v>
      </c>
      <c r="L21" s="194">
        <f t="shared" si="4"/>
        <v>0</v>
      </c>
      <c r="M21" s="193">
        <f t="shared" si="5"/>
        <v>0</v>
      </c>
      <c r="N21" s="182">
        <f t="shared" si="6"/>
        <v>0</v>
      </c>
      <c r="P21" s="175" t="s">
        <v>106</v>
      </c>
      <c r="Q21" s="179">
        <f>+K32/10^6</f>
        <v>30.789332000000002</v>
      </c>
      <c r="R21" s="179">
        <f>+M32+M33</f>
        <v>8.1709623923298143</v>
      </c>
    </row>
    <row r="22" spans="2:18" ht="15.75" thickBot="1">
      <c r="B22" s="315"/>
      <c r="C22" s="317">
        <v>12</v>
      </c>
      <c r="D22" s="199" t="s">
        <v>105</v>
      </c>
      <c r="E22" s="197">
        <v>0.35</v>
      </c>
      <c r="F22" s="198">
        <f>+octubre!C25+noviembre!C25+Diciembre!C25</f>
        <v>1070.24</v>
      </c>
      <c r="G22" s="197">
        <f>+octubre!F25+noviembre!F25+Diciembre!F25</f>
        <v>147379</v>
      </c>
      <c r="H22" s="309">
        <f>+G22+G23</f>
        <v>265902</v>
      </c>
      <c r="I22" s="195">
        <f>+octubre!H25+noviembre!H25+Diciembre!H25</f>
        <v>7846</v>
      </c>
      <c r="J22" s="200">
        <f>+octubre!I25+noviembre!I25+Diciembre!I25</f>
        <v>147379</v>
      </c>
      <c r="K22" s="310">
        <f>+J22+J23</f>
        <v>258056</v>
      </c>
      <c r="L22" s="194">
        <f t="shared" si="4"/>
        <v>0.13770649573927343</v>
      </c>
      <c r="M22" s="193">
        <f t="shared" si="5"/>
        <v>3.8519253398445474E-2</v>
      </c>
      <c r="N22" s="182">
        <f t="shared" si="6"/>
        <v>0.3934471306836384</v>
      </c>
      <c r="P22" s="175" t="s">
        <v>104</v>
      </c>
      <c r="Q22" s="179">
        <f>+K34/10^6</f>
        <v>53.009680000000003</v>
      </c>
      <c r="R22" s="179">
        <f>+M34+M35</f>
        <v>13.940833910328902</v>
      </c>
    </row>
    <row r="23" spans="2:18" ht="15.75" thickBot="1">
      <c r="B23" s="315"/>
      <c r="C23" s="318"/>
      <c r="D23" s="199" t="s">
        <v>103</v>
      </c>
      <c r="E23" s="197">
        <v>0.35</v>
      </c>
      <c r="F23" s="198">
        <f>+octubre!C26+noviembre!C26+Diciembre!C26</f>
        <v>941.55</v>
      </c>
      <c r="G23" s="195">
        <f>+octubre!F26+noviembre!F26+Diciembre!F26</f>
        <v>118523</v>
      </c>
      <c r="H23" s="309"/>
      <c r="I23" s="197">
        <f>+octubre!H26+noviembre!H26+Diciembre!H26</f>
        <v>0</v>
      </c>
      <c r="J23" s="196">
        <f>+octubre!I26+noviembre!I26+Diciembre!I26</f>
        <v>110677</v>
      </c>
      <c r="K23" s="310"/>
      <c r="L23" s="194">
        <f t="shared" si="4"/>
        <v>0.12588072858584251</v>
      </c>
      <c r="M23" s="193">
        <f t="shared" si="5"/>
        <v>3.0977394815706126E-2</v>
      </c>
      <c r="N23" s="182">
        <f t="shared" si="6"/>
        <v>0.35965922453097865</v>
      </c>
      <c r="P23" s="181" t="s">
        <v>102</v>
      </c>
      <c r="Q23" s="203">
        <f>+H52/10^6</f>
        <v>85.953723999999994</v>
      </c>
      <c r="R23" s="203">
        <f>+M52</f>
        <v>22.465027414326634</v>
      </c>
    </row>
    <row r="24" spans="2:18" ht="15.75" thickBot="1">
      <c r="B24" s="315"/>
      <c r="C24" s="197">
        <v>13</v>
      </c>
      <c r="D24" s="199" t="s">
        <v>101</v>
      </c>
      <c r="E24" s="197">
        <v>0.9</v>
      </c>
      <c r="F24" s="198">
        <f>+octubre!C27+noviembre!C27+Diciembre!C27</f>
        <v>0</v>
      </c>
      <c r="G24" s="195">
        <f>+octubre!F27+noviembre!F27+Diciembre!F27</f>
        <v>0</v>
      </c>
      <c r="H24" s="196">
        <f>+G24</f>
        <v>0</v>
      </c>
      <c r="I24" s="195">
        <f>+octubre!H27+noviembre!H27+Diciembre!H27</f>
        <v>6659</v>
      </c>
      <c r="J24" s="196">
        <f>+octubre!I27+noviembre!I27+Diciembre!I27</f>
        <v>0</v>
      </c>
      <c r="K24" s="195">
        <f>+J24</f>
        <v>0</v>
      </c>
      <c r="L24" s="194">
        <f t="shared" si="4"/>
        <v>0</v>
      </c>
      <c r="M24" s="193">
        <f t="shared" si="5"/>
        <v>0</v>
      </c>
      <c r="N24" s="182">
        <f t="shared" si="6"/>
        <v>0</v>
      </c>
      <c r="P24" s="175" t="s">
        <v>100</v>
      </c>
      <c r="Q24" s="179">
        <f>+K50/10^6</f>
        <v>41.321475999999997</v>
      </c>
      <c r="R24" s="179">
        <f>+M51+M50</f>
        <v>10.884386470405428</v>
      </c>
    </row>
    <row r="25" spans="2:18" ht="15.75" thickBot="1">
      <c r="B25" s="315"/>
      <c r="C25" s="311">
        <v>14</v>
      </c>
      <c r="D25" s="199" t="s">
        <v>99</v>
      </c>
      <c r="E25" s="197">
        <v>25</v>
      </c>
      <c r="F25" s="198">
        <f>+octubre!C28+noviembre!C28+Diciembre!C28</f>
        <v>550.04999999999995</v>
      </c>
      <c r="G25" s="195">
        <f>+octubre!F28+noviembre!F28+Diciembre!F28</f>
        <v>13202100</v>
      </c>
      <c r="H25" s="309">
        <f>+G25+G26</f>
        <v>25107000</v>
      </c>
      <c r="I25" s="195">
        <f>+octubre!H28+noviembre!H28+Diciembre!H28</f>
        <v>103051</v>
      </c>
      <c r="J25" s="196">
        <f>+octubre!I28+noviembre!I28+Diciembre!I28</f>
        <v>13099049</v>
      </c>
      <c r="K25" s="310">
        <f>+J25+J26</f>
        <v>25003949</v>
      </c>
      <c r="L25" s="194">
        <f t="shared" si="4"/>
        <v>24.001636214889558</v>
      </c>
      <c r="M25" s="193">
        <f t="shared" si="5"/>
        <v>3.4505257553085382</v>
      </c>
      <c r="N25" s="182">
        <f t="shared" si="6"/>
        <v>0.96006544859558229</v>
      </c>
      <c r="P25" s="175" t="s">
        <v>85</v>
      </c>
      <c r="Q25" s="179">
        <f>+K41/10^6</f>
        <v>15.587657999999999</v>
      </c>
      <c r="R25" s="179">
        <f>+M41</f>
        <v>4.0843330333996608</v>
      </c>
    </row>
    <row r="26" spans="2:18" ht="15.75" thickBot="1">
      <c r="B26" s="315"/>
      <c r="C26" s="311">
        <f>+C25+1</f>
        <v>15</v>
      </c>
      <c r="D26" s="199" t="s">
        <v>98</v>
      </c>
      <c r="E26" s="197">
        <v>25</v>
      </c>
      <c r="F26" s="198">
        <f>+octubre!C29+noviembre!C29+Diciembre!C29</f>
        <v>516.91</v>
      </c>
      <c r="G26" s="195">
        <f>+octubre!F29+noviembre!F29+Diciembre!F29</f>
        <v>11904900</v>
      </c>
      <c r="H26" s="309"/>
      <c r="I26" s="197">
        <f>+octubre!H29+noviembre!H29+Diciembre!H29</f>
        <v>0</v>
      </c>
      <c r="J26" s="196">
        <f>+octubre!I29+noviembre!I29+Diciembre!I29</f>
        <v>11904900</v>
      </c>
      <c r="K26" s="310"/>
      <c r="L26" s="194">
        <f t="shared" si="4"/>
        <v>23.030895126811245</v>
      </c>
      <c r="M26" s="193">
        <f t="shared" si="5"/>
        <v>3.1114871167748022</v>
      </c>
      <c r="N26" s="182">
        <f t="shared" si="6"/>
        <v>0.92123580507244984</v>
      </c>
    </row>
    <row r="27" spans="2:18" s="181" customFormat="1" ht="15.75" thickBot="1">
      <c r="B27" s="315"/>
      <c r="C27" s="202" t="s">
        <v>74</v>
      </c>
      <c r="D27" s="201"/>
      <c r="E27" s="192">
        <f t="shared" ref="E27:L27" si="7">SUM(E15:E26)</f>
        <v>114.48</v>
      </c>
      <c r="F27" s="191">
        <f t="shared" si="7"/>
        <v>10017.789999999997</v>
      </c>
      <c r="G27" s="189">
        <f t="shared" si="7"/>
        <v>81995958</v>
      </c>
      <c r="H27" s="190">
        <f t="shared" si="7"/>
        <v>81995958</v>
      </c>
      <c r="I27" s="189">
        <f t="shared" si="7"/>
        <v>402450</v>
      </c>
      <c r="J27" s="190">
        <f t="shared" si="7"/>
        <v>81603914</v>
      </c>
      <c r="K27" s="189">
        <f t="shared" si="7"/>
        <v>81603914</v>
      </c>
      <c r="L27" s="188">
        <f t="shared" si="7"/>
        <v>103.53351607424212</v>
      </c>
      <c r="M27" s="187">
        <f t="shared" si="5"/>
        <v>21.430618228175607</v>
      </c>
      <c r="N27" s="182">
        <f t="shared" si="6"/>
        <v>0.90438081825857886</v>
      </c>
    </row>
    <row r="28" spans="2:18" s="181" customFormat="1" ht="15.75" thickBot="1">
      <c r="B28" s="315"/>
      <c r="C28" s="202" t="s">
        <v>73</v>
      </c>
      <c r="D28" s="201"/>
      <c r="E28" s="192">
        <f t="shared" ref="E28:L28" si="8">+E13+E27</f>
        <v>287.68</v>
      </c>
      <c r="F28" s="191">
        <f t="shared" si="8"/>
        <v>21178.78</v>
      </c>
      <c r="G28" s="189">
        <f t="shared" si="8"/>
        <v>192484211</v>
      </c>
      <c r="H28" s="190">
        <f t="shared" si="8"/>
        <v>192484211</v>
      </c>
      <c r="I28" s="189">
        <f t="shared" si="8"/>
        <v>872133</v>
      </c>
      <c r="J28" s="190">
        <f t="shared" si="8"/>
        <v>191658297</v>
      </c>
      <c r="K28" s="189">
        <f t="shared" si="8"/>
        <v>191658297</v>
      </c>
      <c r="L28" s="188">
        <f t="shared" si="8"/>
        <v>247.7641391879506</v>
      </c>
      <c r="M28" s="187">
        <f t="shared" si="5"/>
        <v>50.308036414338865</v>
      </c>
      <c r="N28" s="182">
        <f t="shared" si="6"/>
        <v>0.86124909339526767</v>
      </c>
    </row>
    <row r="29" spans="2:18" ht="15.75" customHeight="1" thickBot="1">
      <c r="B29" s="315" t="s">
        <v>97</v>
      </c>
      <c r="C29" s="312" t="s">
        <v>96</v>
      </c>
      <c r="D29" s="313"/>
      <c r="E29" s="313"/>
      <c r="F29" s="313"/>
      <c r="G29" s="313"/>
      <c r="H29" s="313"/>
      <c r="I29" s="313"/>
      <c r="J29" s="313"/>
      <c r="K29" s="313"/>
      <c r="L29" s="313"/>
      <c r="M29" s="314"/>
      <c r="N29" s="182"/>
    </row>
    <row r="30" spans="2:18" ht="15.75" thickBot="1">
      <c r="B30" s="315"/>
      <c r="C30" s="311">
        <v>15</v>
      </c>
      <c r="D30" s="199" t="s">
        <v>95</v>
      </c>
      <c r="E30" s="197">
        <v>27</v>
      </c>
      <c r="F30" s="198">
        <f>+octubre!C32+noviembre!C32+Diciembre!C32</f>
        <v>437.37</v>
      </c>
      <c r="G30" s="195">
        <f>+octubre!F32+noviembre!F32+Diciembre!F32</f>
        <v>9888941</v>
      </c>
      <c r="H30" s="309">
        <f>+G30+G31</f>
        <v>19034341</v>
      </c>
      <c r="I30" s="195">
        <f>+octubre!H32+noviembre!H32+Diciembre!H32</f>
        <v>44458</v>
      </c>
      <c r="J30" s="196">
        <f>+octubre!I32+noviembre!I32+Diciembre!I32</f>
        <v>9844483</v>
      </c>
      <c r="K30" s="310">
        <f>+J30+J31</f>
        <v>18989883</v>
      </c>
      <c r="L30" s="194">
        <f t="shared" ref="L30:L38" si="9">IFERROR(+G30/F30/1000,0)</f>
        <v>22.610012117886459</v>
      </c>
      <c r="M30" s="193">
        <f t="shared" ref="M30:M39" si="10">(G30/$G$54)*100</f>
        <v>2.5845922704135385</v>
      </c>
      <c r="N30" s="182">
        <f t="shared" ref="N30:N39" si="11">L30/E30</f>
        <v>0.83740785621801705</v>
      </c>
    </row>
    <row r="31" spans="2:18" ht="15.75" thickBot="1">
      <c r="B31" s="315"/>
      <c r="C31" s="311"/>
      <c r="D31" s="199" t="s">
        <v>94</v>
      </c>
      <c r="E31" s="197">
        <v>27</v>
      </c>
      <c r="F31" s="198">
        <f>+octubre!C33+noviembre!C33+Diciembre!C33</f>
        <v>399.72</v>
      </c>
      <c r="G31" s="195">
        <f>+octubre!F33+noviembre!F33+Diciembre!F33</f>
        <v>9145400</v>
      </c>
      <c r="H31" s="309"/>
      <c r="I31" s="197">
        <f>+octubre!H33+noviembre!H33+Diciembre!H33</f>
        <v>0</v>
      </c>
      <c r="J31" s="196">
        <f>+octubre!I33+noviembre!I33+Diciembre!I33</f>
        <v>9145400</v>
      </c>
      <c r="K31" s="310"/>
      <c r="L31" s="194">
        <f t="shared" si="9"/>
        <v>22.879515660962671</v>
      </c>
      <c r="M31" s="193">
        <f t="shared" si="10"/>
        <v>2.3902589923268804</v>
      </c>
      <c r="N31" s="182">
        <f t="shared" si="11"/>
        <v>0.84738946892454337</v>
      </c>
    </row>
    <row r="32" spans="2:18" ht="15.75" thickBot="1">
      <c r="B32" s="315"/>
      <c r="C32" s="311">
        <v>16</v>
      </c>
      <c r="D32" s="199" t="s">
        <v>93</v>
      </c>
      <c r="E32" s="197">
        <v>49</v>
      </c>
      <c r="F32" s="198">
        <f>+octubre!C34+noviembre!C34+Diciembre!C34</f>
        <v>399.47</v>
      </c>
      <c r="G32" s="195">
        <f>+octubre!F34+noviembre!F34+Diciembre!F34</f>
        <v>16733127</v>
      </c>
      <c r="H32" s="309">
        <f>+G32+G33</f>
        <v>31263022</v>
      </c>
      <c r="I32" s="197">
        <f>+octubre!H34+noviembre!H34+Diciembre!H34</f>
        <v>0</v>
      </c>
      <c r="J32" s="196">
        <f>+octubre!I34+noviembre!I34+Diciembre!I34</f>
        <v>16733127</v>
      </c>
      <c r="K32" s="310">
        <f>+J32+J33</f>
        <v>30789332</v>
      </c>
      <c r="L32" s="194">
        <f t="shared" si="9"/>
        <v>41.888319523368459</v>
      </c>
      <c r="M32" s="193">
        <f t="shared" si="10"/>
        <v>4.3734016315850273</v>
      </c>
      <c r="N32" s="182">
        <f t="shared" si="11"/>
        <v>0.85486366374221345</v>
      </c>
    </row>
    <row r="33" spans="2:14" ht="15.75" thickBot="1">
      <c r="B33" s="315"/>
      <c r="C33" s="311"/>
      <c r="D33" s="199" t="s">
        <v>92</v>
      </c>
      <c r="E33" s="197">
        <v>49</v>
      </c>
      <c r="F33" s="198">
        <f>+octubre!C35+noviembre!C35+Diciembre!C35</f>
        <v>352.28</v>
      </c>
      <c r="G33" s="195">
        <f>+octubre!F35+noviembre!F35+Diciembre!F35</f>
        <v>14529895</v>
      </c>
      <c r="H33" s="309"/>
      <c r="I33" s="195">
        <f>+octubre!H35+noviembre!H35+Diciembre!H35</f>
        <v>473690</v>
      </c>
      <c r="J33" s="196">
        <f>+octubre!I35+noviembre!I35+Diciembre!I35</f>
        <v>14056205</v>
      </c>
      <c r="K33" s="310"/>
      <c r="L33" s="194">
        <f t="shared" si="9"/>
        <v>41.245302032474171</v>
      </c>
      <c r="M33" s="193">
        <f t="shared" si="10"/>
        <v>3.797560760744787</v>
      </c>
      <c r="N33" s="182">
        <f t="shared" si="11"/>
        <v>0.84174085780559538</v>
      </c>
    </row>
    <row r="34" spans="2:14" ht="15.75" thickBot="1">
      <c r="B34" s="315"/>
      <c r="C34" s="311">
        <v>17</v>
      </c>
      <c r="D34" s="199" t="s">
        <v>91</v>
      </c>
      <c r="E34" s="197">
        <v>30</v>
      </c>
      <c r="F34" s="198">
        <f>+octubre!C36+noviembre!C36+Diciembre!C36</f>
        <v>900.49</v>
      </c>
      <c r="G34" s="195">
        <f>+octubre!F36+noviembre!F36+Diciembre!F36</f>
        <v>23211200</v>
      </c>
      <c r="H34" s="309">
        <f>+G34+G35</f>
        <v>53339200</v>
      </c>
      <c r="I34" s="195">
        <f>+octubre!H36+noviembre!H36+Diciembre!H36</f>
        <v>329520</v>
      </c>
      <c r="J34" s="196">
        <f>+octubre!I36+noviembre!I36+Diciembre!I36</f>
        <v>22881680</v>
      </c>
      <c r="K34" s="310">
        <f>+J34+J35</f>
        <v>53009680</v>
      </c>
      <c r="L34" s="194">
        <f t="shared" si="9"/>
        <v>25.776188519583783</v>
      </c>
      <c r="M34" s="193">
        <f t="shared" si="10"/>
        <v>6.0665230085832968</v>
      </c>
      <c r="N34" s="182">
        <f t="shared" si="11"/>
        <v>0.85920628398612608</v>
      </c>
    </row>
    <row r="35" spans="2:14" ht="15.75" thickBot="1">
      <c r="B35" s="315"/>
      <c r="C35" s="311"/>
      <c r="D35" s="199" t="s">
        <v>90</v>
      </c>
      <c r="E35" s="197">
        <v>30</v>
      </c>
      <c r="F35" s="198">
        <f>+octubre!C37+noviembre!C37+Diciembre!C37</f>
        <v>1169.92</v>
      </c>
      <c r="G35" s="195">
        <f>+octubre!F37+noviembre!F37+Diciembre!F37</f>
        <v>30128000</v>
      </c>
      <c r="H35" s="309"/>
      <c r="I35" s="197">
        <f>+octubre!H37+noviembre!H37+Diciembre!H37</f>
        <v>0</v>
      </c>
      <c r="J35" s="196">
        <f>+octubre!I37+noviembre!I37+Diciembre!I37</f>
        <v>30128000</v>
      </c>
      <c r="K35" s="310"/>
      <c r="L35" s="194">
        <f t="shared" si="9"/>
        <v>25.752188183807437</v>
      </c>
      <c r="M35" s="193">
        <f t="shared" si="10"/>
        <v>7.8743109017456039</v>
      </c>
      <c r="N35" s="182">
        <f t="shared" si="11"/>
        <v>0.85840627279358128</v>
      </c>
    </row>
    <row r="36" spans="2:14" ht="15.75" thickBot="1">
      <c r="B36" s="315"/>
      <c r="C36" s="197">
        <v>18</v>
      </c>
      <c r="D36" s="199" t="s">
        <v>89</v>
      </c>
      <c r="E36" s="197">
        <v>0.33</v>
      </c>
      <c r="F36" s="198">
        <f>+octubre!C38+noviembre!C38+Diciembre!C38</f>
        <v>0</v>
      </c>
      <c r="G36" s="195">
        <f>+octubre!F38+noviembre!F38+Diciembre!F38</f>
        <v>0</v>
      </c>
      <c r="H36" s="196">
        <f>+G36</f>
        <v>0</v>
      </c>
      <c r="I36" s="195">
        <f>+octubre!H38+noviembre!H38+Diciembre!H38</f>
        <v>652</v>
      </c>
      <c r="J36" s="196">
        <f>+octubre!I38+noviembre!I38+Diciembre!I38</f>
        <v>0</v>
      </c>
      <c r="K36" s="195">
        <f>+J36</f>
        <v>0</v>
      </c>
      <c r="L36" s="194">
        <f t="shared" si="9"/>
        <v>0</v>
      </c>
      <c r="M36" s="193">
        <f t="shared" si="10"/>
        <v>0</v>
      </c>
      <c r="N36" s="182">
        <f t="shared" si="11"/>
        <v>0</v>
      </c>
    </row>
    <row r="37" spans="2:14" ht="15.75" thickBot="1">
      <c r="B37" s="315"/>
      <c r="C37" s="197">
        <v>19</v>
      </c>
      <c r="D37" s="199" t="s">
        <v>88</v>
      </c>
      <c r="E37" s="197">
        <v>0.11</v>
      </c>
      <c r="F37" s="198">
        <f>+octubre!C39+noviembre!C39+Diciembre!C39</f>
        <v>0</v>
      </c>
      <c r="G37" s="197">
        <f>+octubre!F39+noviembre!F39+Diciembre!F39</f>
        <v>0</v>
      </c>
      <c r="H37" s="200">
        <f>+G37</f>
        <v>0</v>
      </c>
      <c r="I37" s="197">
        <f>+octubre!H39+noviembre!H39+Diciembre!H39</f>
        <v>1734</v>
      </c>
      <c r="J37" s="200">
        <f>+octubre!I39+noviembre!I39+Diciembre!I39</f>
        <v>0</v>
      </c>
      <c r="K37" s="197">
        <f>+J37</f>
        <v>0</v>
      </c>
      <c r="L37" s="194">
        <f t="shared" si="9"/>
        <v>0</v>
      </c>
      <c r="M37" s="193">
        <f t="shared" si="10"/>
        <v>0</v>
      </c>
      <c r="N37" s="182">
        <f t="shared" si="11"/>
        <v>0</v>
      </c>
    </row>
    <row r="38" spans="2:14" ht="15.75" thickBot="1">
      <c r="B38" s="315"/>
      <c r="C38" s="197">
        <v>20</v>
      </c>
      <c r="D38" s="199" t="s">
        <v>87</v>
      </c>
      <c r="E38" s="197">
        <v>0.85</v>
      </c>
      <c r="F38" s="198">
        <f>+octubre!C40+noviembre!C40+Diciembre!C40</f>
        <v>1238.6500000000001</v>
      </c>
      <c r="G38" s="195">
        <f>+octubre!F40+noviembre!F40+Diciembre!F40</f>
        <v>536760</v>
      </c>
      <c r="H38" s="196">
        <f>+G38</f>
        <v>536760</v>
      </c>
      <c r="I38" s="195">
        <f>+octubre!H40+noviembre!H40+Diciembre!H40</f>
        <v>16896</v>
      </c>
      <c r="J38" s="196">
        <f>+octubre!I40+noviembre!I40+Diciembre!I40</f>
        <v>519864</v>
      </c>
      <c r="K38" s="195">
        <f>+J38</f>
        <v>519864</v>
      </c>
      <c r="L38" s="194">
        <f t="shared" si="9"/>
        <v>0.43334275218988411</v>
      </c>
      <c r="M38" s="193">
        <f t="shared" si="10"/>
        <v>0.14028860593537476</v>
      </c>
      <c r="N38" s="182">
        <f t="shared" si="11"/>
        <v>0.50981500257633428</v>
      </c>
    </row>
    <row r="39" spans="2:14" s="181" customFormat="1" ht="15.75" thickBot="1">
      <c r="B39" s="315"/>
      <c r="C39" s="307" t="s">
        <v>74</v>
      </c>
      <c r="D39" s="308"/>
      <c r="E39" s="192">
        <f t="shared" ref="E39:L39" si="12">SUM(E30:E38)</f>
        <v>213.29000000000002</v>
      </c>
      <c r="F39" s="191">
        <f t="shared" si="12"/>
        <v>4897.8999999999996</v>
      </c>
      <c r="G39" s="189">
        <f t="shared" si="12"/>
        <v>104173323</v>
      </c>
      <c r="H39" s="190">
        <f t="shared" si="12"/>
        <v>104173323</v>
      </c>
      <c r="I39" s="189">
        <f t="shared" si="12"/>
        <v>866950</v>
      </c>
      <c r="J39" s="190">
        <f t="shared" si="12"/>
        <v>103308759</v>
      </c>
      <c r="K39" s="189">
        <f t="shared" si="12"/>
        <v>103308759</v>
      </c>
      <c r="L39" s="188">
        <f t="shared" si="12"/>
        <v>180.58486879027285</v>
      </c>
      <c r="M39" s="187">
        <f t="shared" si="10"/>
        <v>27.226936171334508</v>
      </c>
      <c r="N39" s="182">
        <f t="shared" si="11"/>
        <v>0.84666355098819834</v>
      </c>
    </row>
    <row r="40" spans="2:14" ht="15.75" thickBot="1">
      <c r="B40" s="315"/>
      <c r="C40" s="312" t="s">
        <v>86</v>
      </c>
      <c r="D40" s="313"/>
      <c r="E40" s="313"/>
      <c r="F40" s="313"/>
      <c r="G40" s="313"/>
      <c r="H40" s="313"/>
      <c r="I40" s="313"/>
      <c r="J40" s="313"/>
      <c r="K40" s="313"/>
      <c r="L40" s="313"/>
      <c r="M40" s="314"/>
      <c r="N40" s="182"/>
    </row>
    <row r="41" spans="2:14" ht="15.75" thickBot="1">
      <c r="B41" s="315"/>
      <c r="C41" s="197">
        <v>21</v>
      </c>
      <c r="D41" s="199" t="s">
        <v>85</v>
      </c>
      <c r="E41" s="197">
        <v>13</v>
      </c>
      <c r="F41" s="198">
        <f>+octubre!C43+noviembre!C43+Diciembre!C43</f>
        <v>1566.1999999999998</v>
      </c>
      <c r="G41" s="195">
        <f>+octubre!F43+noviembre!F43+Diciembre!F43</f>
        <v>15627118</v>
      </c>
      <c r="H41" s="196">
        <f>+G41</f>
        <v>15627118</v>
      </c>
      <c r="I41" s="195">
        <f>+octubre!H43+noviembre!H43+Diciembre!H43</f>
        <v>39460</v>
      </c>
      <c r="J41" s="196">
        <f>+octubre!I43+noviembre!I43+Diciembre!I43</f>
        <v>15587658</v>
      </c>
      <c r="K41" s="195">
        <f>+J41</f>
        <v>15587658</v>
      </c>
      <c r="L41" s="194">
        <f t="shared" ref="L41:L51" si="13">IFERROR(+G41/F41/1000,0)</f>
        <v>9.97772825948155</v>
      </c>
      <c r="M41" s="193">
        <f t="shared" ref="M41:M54" si="14">(G41/$G$54)*100</f>
        <v>4.0843330333996608</v>
      </c>
      <c r="N41" s="182">
        <f t="shared" ref="N41:N54" si="15">L41/E41</f>
        <v>0.7675175584216577</v>
      </c>
    </row>
    <row r="42" spans="2:14" ht="15.75" thickBot="1">
      <c r="B42" s="315"/>
      <c r="C42" s="197">
        <v>22</v>
      </c>
      <c r="D42" s="199" t="s">
        <v>84</v>
      </c>
      <c r="E42" s="197">
        <v>6.3</v>
      </c>
      <c r="F42" s="198">
        <f>+octubre!C44+noviembre!C44+Diciembre!C44</f>
        <v>1869.27</v>
      </c>
      <c r="G42" s="195">
        <f>+octubre!F44+noviembre!F44+Diciembre!F44</f>
        <v>9425000</v>
      </c>
      <c r="H42" s="196">
        <f>+G42</f>
        <v>9425000</v>
      </c>
      <c r="I42" s="195">
        <f>+octubre!H44+noviembre!H44+Diciembre!H44</f>
        <v>38053</v>
      </c>
      <c r="J42" s="196">
        <f>+octubre!I44+noviembre!I44+Diciembre!I44</f>
        <v>9386947</v>
      </c>
      <c r="K42" s="195">
        <f>+J42</f>
        <v>9386947</v>
      </c>
      <c r="L42" s="194">
        <f t="shared" si="13"/>
        <v>5.0420752486264693</v>
      </c>
      <c r="M42" s="193">
        <f t="shared" si="14"/>
        <v>2.4633357756556133</v>
      </c>
      <c r="N42" s="182">
        <f t="shared" si="15"/>
        <v>0.80032940454388402</v>
      </c>
    </row>
    <row r="43" spans="2:14" ht="15.75" thickBot="1">
      <c r="B43" s="315"/>
      <c r="C43" s="197">
        <v>23</v>
      </c>
      <c r="D43" s="199" t="s">
        <v>83</v>
      </c>
      <c r="E43" s="197">
        <v>7.5</v>
      </c>
      <c r="F43" s="198">
        <f>+octubre!C45+noviembre!C45+Diciembre!C45</f>
        <v>2047.5600000000002</v>
      </c>
      <c r="G43" s="195">
        <f>+octubre!F45+noviembre!F45+Diciembre!F45</f>
        <v>4125467</v>
      </c>
      <c r="H43" s="196">
        <f>+G43</f>
        <v>4125467</v>
      </c>
      <c r="I43" s="195">
        <f>+octubre!H45+noviembre!H45+Diciembre!H45</f>
        <v>27716</v>
      </c>
      <c r="J43" s="196">
        <f>+octubre!I45+noviembre!I45+Diciembre!I45</f>
        <v>4097751</v>
      </c>
      <c r="K43" s="195">
        <f>+J43</f>
        <v>4097751</v>
      </c>
      <c r="L43" s="194">
        <f t="shared" si="13"/>
        <v>2.0148210553048505</v>
      </c>
      <c r="M43" s="193">
        <f t="shared" si="14"/>
        <v>1.0782398357969907</v>
      </c>
      <c r="N43" s="182">
        <f t="shared" si="15"/>
        <v>0.26864280737398005</v>
      </c>
    </row>
    <row r="44" spans="2:14" ht="15.75" thickBot="1">
      <c r="B44" s="315"/>
      <c r="C44" s="311">
        <v>24</v>
      </c>
      <c r="D44" s="199" t="s">
        <v>82</v>
      </c>
      <c r="E44" s="197">
        <v>4.8499999999999996</v>
      </c>
      <c r="F44" s="198">
        <f>+octubre!C46+noviembre!C46+Diciembre!C46</f>
        <v>1597.5700000000002</v>
      </c>
      <c r="G44" s="195">
        <f>+octubre!F46+noviembre!F46+Diciembre!F46</f>
        <v>4394400</v>
      </c>
      <c r="H44" s="309">
        <f>+G44+G45</f>
        <v>9547800</v>
      </c>
      <c r="I44" s="195">
        <f>+octubre!H46+noviembre!H46+Diciembre!H46</f>
        <v>43796</v>
      </c>
      <c r="J44" s="196">
        <f>+octubre!I46+noviembre!I46+Diciembre!I46</f>
        <v>4350604</v>
      </c>
      <c r="K44" s="310">
        <f>+J44+J45</f>
        <v>9504004</v>
      </c>
      <c r="L44" s="194">
        <f t="shared" si="13"/>
        <v>2.7506775915922304</v>
      </c>
      <c r="M44" s="193">
        <f t="shared" si="14"/>
        <v>1.1485286718876422</v>
      </c>
      <c r="N44" s="182">
        <f t="shared" si="15"/>
        <v>0.56715001888499594</v>
      </c>
    </row>
    <row r="45" spans="2:14" ht="15.75" thickBot="1">
      <c r="B45" s="315"/>
      <c r="C45" s="311"/>
      <c r="D45" s="199" t="s">
        <v>81</v>
      </c>
      <c r="E45" s="197">
        <v>4.8499999999999996</v>
      </c>
      <c r="F45" s="198">
        <f>+octubre!C47+noviembre!C47+Diciembre!C47</f>
        <v>1652.72</v>
      </c>
      <c r="G45" s="195">
        <f>+octubre!F47+noviembre!F47+Diciembre!F47</f>
        <v>5153400</v>
      </c>
      <c r="H45" s="309"/>
      <c r="I45" s="197">
        <f>+octubre!H47+noviembre!H47+Diciembre!H47</f>
        <v>0</v>
      </c>
      <c r="J45" s="196">
        <f>+octubre!I47+noviembre!I47+Diciembre!I47</f>
        <v>5153400</v>
      </c>
      <c r="K45" s="310"/>
      <c r="L45" s="194">
        <f t="shared" si="13"/>
        <v>3.1181325330364489</v>
      </c>
      <c r="M45" s="193">
        <f t="shared" si="14"/>
        <v>1.3469023433701472</v>
      </c>
      <c r="N45" s="182">
        <f t="shared" si="15"/>
        <v>0.64291392433741223</v>
      </c>
    </row>
    <row r="46" spans="2:14" ht="15.75" thickBot="1">
      <c r="B46" s="315"/>
      <c r="C46" s="311">
        <v>25</v>
      </c>
      <c r="D46" s="199" t="s">
        <v>80</v>
      </c>
      <c r="E46" s="197">
        <v>1.95</v>
      </c>
      <c r="F46" s="198">
        <f>+octubre!C48+noviembre!C48+Diciembre!C48</f>
        <v>1644.84</v>
      </c>
      <c r="G46" s="195">
        <f>+octubre!F48+noviembre!F48+Diciembre!F48</f>
        <v>1782504</v>
      </c>
      <c r="H46" s="309">
        <f>+G46+G47</f>
        <v>3778236</v>
      </c>
      <c r="I46" s="195">
        <f>+octubre!H48+noviembre!H48+Diciembre!H48</f>
        <v>54009</v>
      </c>
      <c r="J46" s="196">
        <f>+octubre!I48+noviembre!I48+Diciembre!I48</f>
        <v>1728495</v>
      </c>
      <c r="K46" s="310">
        <f>+J46+J47</f>
        <v>3724227</v>
      </c>
      <c r="L46" s="194">
        <f t="shared" si="13"/>
        <v>1.0836944626833005</v>
      </c>
      <c r="M46" s="193">
        <f t="shared" si="14"/>
        <v>0.46587860726251817</v>
      </c>
      <c r="N46" s="182">
        <f t="shared" si="15"/>
        <v>0.55574075009400026</v>
      </c>
    </row>
    <row r="47" spans="2:14" ht="15.75" thickBot="1">
      <c r="B47" s="315"/>
      <c r="C47" s="311"/>
      <c r="D47" s="199" t="s">
        <v>79</v>
      </c>
      <c r="E47" s="197">
        <v>1.95</v>
      </c>
      <c r="F47" s="198">
        <f>+octubre!C49+noviembre!C49+Diciembre!C49</f>
        <v>1841.55</v>
      </c>
      <c r="G47" s="195">
        <f>+octubre!F49+noviembre!F49+Diciembre!F49</f>
        <v>1995732</v>
      </c>
      <c r="H47" s="309"/>
      <c r="I47" s="197">
        <f>+octubre!H49+noviembre!H49+Diciembre!H49</f>
        <v>0</v>
      </c>
      <c r="J47" s="196">
        <f>+octubre!I49+noviembre!I49+Diciembre!I49</f>
        <v>1995732</v>
      </c>
      <c r="K47" s="310"/>
      <c r="L47" s="194">
        <f t="shared" si="13"/>
        <v>1.083724036816812</v>
      </c>
      <c r="M47" s="193">
        <f t="shared" si="14"/>
        <v>0.52160827949291555</v>
      </c>
      <c r="N47" s="182">
        <f t="shared" si="15"/>
        <v>0.55575591631631382</v>
      </c>
    </row>
    <row r="48" spans="2:14" ht="15.75" thickBot="1">
      <c r="B48" s="315"/>
      <c r="C48" s="311">
        <v>26</v>
      </c>
      <c r="D48" s="199" t="s">
        <v>78</v>
      </c>
      <c r="E48" s="197">
        <v>1.6</v>
      </c>
      <c r="F48" s="198">
        <f>+octubre!C50+noviembre!C50+Diciembre!C50</f>
        <v>512.02</v>
      </c>
      <c r="G48" s="195">
        <f>+octubre!F50+noviembre!F50+Diciembre!F50</f>
        <v>841143</v>
      </c>
      <c r="H48" s="309">
        <f>+G48+G49</f>
        <v>1805215</v>
      </c>
      <c r="I48" s="195">
        <f>+octubre!H50+noviembre!H50+Diciembre!H50</f>
        <v>19338</v>
      </c>
      <c r="J48" s="196">
        <f>+octubre!I50+noviembre!I50+Diciembre!I50</f>
        <v>821805</v>
      </c>
      <c r="K48" s="310">
        <f>+J48+J49</f>
        <v>1785877</v>
      </c>
      <c r="L48" s="194">
        <f t="shared" si="13"/>
        <v>1.6427932502636615</v>
      </c>
      <c r="M48" s="193">
        <f t="shared" si="14"/>
        <v>0.21984272088512355</v>
      </c>
      <c r="N48" s="182">
        <f t="shared" si="15"/>
        <v>1.0267457814147884</v>
      </c>
    </row>
    <row r="49" spans="2:14" ht="15.75" thickBot="1">
      <c r="B49" s="315"/>
      <c r="C49" s="311"/>
      <c r="D49" s="199" t="s">
        <v>77</v>
      </c>
      <c r="E49" s="197">
        <v>1.6</v>
      </c>
      <c r="F49" s="198">
        <f>+octubre!C51+noviembre!C51+Diciembre!C51</f>
        <v>705.56999999999994</v>
      </c>
      <c r="G49" s="195">
        <f>+octubre!F51+noviembre!F51+Diciembre!F51</f>
        <v>964072</v>
      </c>
      <c r="H49" s="309"/>
      <c r="I49" s="197">
        <f>+octubre!H51+noviembre!H51+Diciembre!H51</f>
        <v>0</v>
      </c>
      <c r="J49" s="196">
        <f>+octubre!I51+noviembre!I51+Diciembre!I51</f>
        <v>964072</v>
      </c>
      <c r="K49" s="310"/>
      <c r="L49" s="194">
        <f t="shared" si="13"/>
        <v>1.366373286846096</v>
      </c>
      <c r="M49" s="193">
        <f t="shared" si="14"/>
        <v>0.25197167617059507</v>
      </c>
      <c r="N49" s="182">
        <f t="shared" si="15"/>
        <v>0.85398330427880997</v>
      </c>
    </row>
    <row r="50" spans="2:14" ht="15.75" thickBot="1">
      <c r="B50" s="315"/>
      <c r="C50" s="311">
        <v>27</v>
      </c>
      <c r="D50" s="199" t="s">
        <v>76</v>
      </c>
      <c r="E50" s="197">
        <v>40</v>
      </c>
      <c r="F50" s="198">
        <f>+octubre!C52+noviembre!C52+Diciembre!C52</f>
        <v>626.73</v>
      </c>
      <c r="G50" s="195">
        <f>+octubre!F52+noviembre!F52+Diciembre!F52</f>
        <v>21576184</v>
      </c>
      <c r="H50" s="309">
        <f>+G50+G51</f>
        <v>41644888</v>
      </c>
      <c r="I50" s="195">
        <f>+octubre!H52+noviembre!H52+Diciembre!H52</f>
        <v>323412</v>
      </c>
      <c r="J50" s="196">
        <f>+octubre!I52+noviembre!I52+Diciembre!I52</f>
        <v>21252772</v>
      </c>
      <c r="K50" s="310">
        <f>+J50+J51</f>
        <v>41321476</v>
      </c>
      <c r="L50" s="194">
        <f t="shared" si="13"/>
        <v>34.426601566862921</v>
      </c>
      <c r="M50" s="193">
        <f t="shared" si="14"/>
        <v>5.6391921431647996</v>
      </c>
      <c r="N50" s="182">
        <f t="shared" si="15"/>
        <v>0.860665039171573</v>
      </c>
    </row>
    <row r="51" spans="2:14" ht="15.75" thickBot="1">
      <c r="B51" s="315"/>
      <c r="C51" s="311"/>
      <c r="D51" s="199" t="s">
        <v>75</v>
      </c>
      <c r="E51" s="197">
        <v>40</v>
      </c>
      <c r="F51" s="198">
        <f>+octubre!C53+noviembre!C53+Diciembre!C53</f>
        <v>585.22</v>
      </c>
      <c r="G51" s="195">
        <f>+octubre!F53+noviembre!F53+Diciembre!F53</f>
        <v>20068704</v>
      </c>
      <c r="H51" s="309"/>
      <c r="I51" s="197">
        <f>+octubre!H53+noviembre!H53+Diciembre!H53</f>
        <v>0</v>
      </c>
      <c r="J51" s="196">
        <f>+octubre!I53+noviembre!I53+Diciembre!I53</f>
        <v>20068704</v>
      </c>
      <c r="K51" s="310"/>
      <c r="L51" s="194">
        <f t="shared" si="13"/>
        <v>34.292580567991521</v>
      </c>
      <c r="M51" s="193">
        <f t="shared" si="14"/>
        <v>5.2451943272406272</v>
      </c>
      <c r="N51" s="182">
        <f t="shared" si="15"/>
        <v>0.85731451419978799</v>
      </c>
    </row>
    <row r="52" spans="2:14" s="181" customFormat="1" ht="15.75" thickBot="1">
      <c r="B52" s="315"/>
      <c r="C52" s="307" t="s">
        <v>74</v>
      </c>
      <c r="D52" s="308"/>
      <c r="E52" s="192">
        <f t="shared" ref="E52:L52" si="16">SUM(E41:E51)</f>
        <v>123.60000000000001</v>
      </c>
      <c r="F52" s="191">
        <f t="shared" si="16"/>
        <v>14649.249999999998</v>
      </c>
      <c r="G52" s="189">
        <f t="shared" si="16"/>
        <v>85953724</v>
      </c>
      <c r="H52" s="190">
        <f t="shared" si="16"/>
        <v>85953724</v>
      </c>
      <c r="I52" s="189">
        <f t="shared" si="16"/>
        <v>545784</v>
      </c>
      <c r="J52" s="190">
        <f t="shared" si="16"/>
        <v>85407940</v>
      </c>
      <c r="K52" s="189">
        <f t="shared" si="16"/>
        <v>85407940</v>
      </c>
      <c r="L52" s="188">
        <f t="shared" si="16"/>
        <v>96.799201859505857</v>
      </c>
      <c r="M52" s="187">
        <f t="shared" si="14"/>
        <v>22.465027414326634</v>
      </c>
      <c r="N52" s="182">
        <f t="shared" si="15"/>
        <v>0.78316506358823501</v>
      </c>
    </row>
    <row r="53" spans="2:14" s="181" customFormat="1" ht="15.75" thickBot="1">
      <c r="B53" s="315"/>
      <c r="C53" s="307" t="s">
        <v>73</v>
      </c>
      <c r="D53" s="308"/>
      <c r="E53" s="192">
        <f t="shared" ref="E53:L53" si="17">+E39+E52</f>
        <v>336.89000000000004</v>
      </c>
      <c r="F53" s="191">
        <f t="shared" si="17"/>
        <v>19547.149999999998</v>
      </c>
      <c r="G53" s="189">
        <f t="shared" si="17"/>
        <v>190127047</v>
      </c>
      <c r="H53" s="190">
        <f t="shared" si="17"/>
        <v>190127047</v>
      </c>
      <c r="I53" s="189">
        <f t="shared" si="17"/>
        <v>1412734</v>
      </c>
      <c r="J53" s="190">
        <f t="shared" si="17"/>
        <v>188716699</v>
      </c>
      <c r="K53" s="189">
        <f t="shared" si="17"/>
        <v>188716699</v>
      </c>
      <c r="L53" s="188">
        <f t="shared" si="17"/>
        <v>277.38407064977872</v>
      </c>
      <c r="M53" s="187">
        <f t="shared" si="14"/>
        <v>49.691963585661142</v>
      </c>
      <c r="N53" s="182">
        <f t="shared" si="15"/>
        <v>0.82336688726224783</v>
      </c>
    </row>
    <row r="54" spans="2:14" s="181" customFormat="1" ht="15.75" thickBot="1">
      <c r="B54" s="323" t="s">
        <v>72</v>
      </c>
      <c r="C54" s="323"/>
      <c r="D54" s="323"/>
      <c r="E54" s="186">
        <f t="shared" ref="E54:L54" si="18">+E28+E53</f>
        <v>624.57000000000005</v>
      </c>
      <c r="F54" s="185">
        <f t="shared" si="18"/>
        <v>40725.929999999993</v>
      </c>
      <c r="G54" s="184">
        <f t="shared" si="18"/>
        <v>382611258</v>
      </c>
      <c r="H54" s="184">
        <f t="shared" si="18"/>
        <v>382611258</v>
      </c>
      <c r="I54" s="184">
        <f t="shared" si="18"/>
        <v>2284867</v>
      </c>
      <c r="J54" s="184">
        <f t="shared" si="18"/>
        <v>380374996</v>
      </c>
      <c r="K54" s="184">
        <f t="shared" si="18"/>
        <v>380374996</v>
      </c>
      <c r="L54" s="183">
        <f t="shared" si="18"/>
        <v>525.14820983772938</v>
      </c>
      <c r="M54" s="183">
        <f t="shared" si="14"/>
        <v>100</v>
      </c>
      <c r="N54" s="182">
        <f t="shared" si="15"/>
        <v>0.84081561688478368</v>
      </c>
    </row>
    <row r="55" spans="2:14">
      <c r="E55" s="180"/>
      <c r="F55" s="180"/>
      <c r="G55" s="180">
        <f>+octubre!F55+noviembre!F55+Diciembre!F55-G54</f>
        <v>0</v>
      </c>
      <c r="H55" s="180">
        <f>+octubre!G55+noviembre!G55+Diciembre!G55-H54</f>
        <v>0</v>
      </c>
      <c r="I55" s="180">
        <f>+octubre!H55+noviembre!H55+Diciembre!H55-I54</f>
        <v>0</v>
      </c>
      <c r="J55" s="180">
        <f>+octubre!I55+noviembre!I55+Diciembre!I55-J54</f>
        <v>0</v>
      </c>
      <c r="K55" s="180">
        <f>+octubre!J55+noviembre!J55+Diciembre!J55-K54</f>
        <v>0</v>
      </c>
      <c r="L55" s="180"/>
      <c r="M55" s="180"/>
    </row>
    <row r="57" spans="2:14" ht="15.75" thickBot="1">
      <c r="G57" s="179">
        <f>+G54/10^6</f>
        <v>382.61125800000002</v>
      </c>
    </row>
    <row r="58" spans="2:14">
      <c r="I58" s="178" t="s">
        <v>71</v>
      </c>
    </row>
    <row r="59" spans="2:14" ht="15.75" thickBot="1">
      <c r="I59" s="177">
        <f>+I54/G54</f>
        <v>5.9717714840476542E-3</v>
      </c>
      <c r="K59" s="176"/>
    </row>
  </sheetData>
  <mergeCells count="55">
    <mergeCell ref="K46:K47"/>
    <mergeCell ref="C40:M40"/>
    <mergeCell ref="B54:D54"/>
    <mergeCell ref="C48:C49"/>
    <mergeCell ref="H48:H49"/>
    <mergeCell ref="K48:K49"/>
    <mergeCell ref="C50:C51"/>
    <mergeCell ref="H50:H51"/>
    <mergeCell ref="K50:K51"/>
    <mergeCell ref="B29:B53"/>
    <mergeCell ref="C46:C47"/>
    <mergeCell ref="H46:H47"/>
    <mergeCell ref="K32:K33"/>
    <mergeCell ref="C34:C35"/>
    <mergeCell ref="C44:C45"/>
    <mergeCell ref="H44:H45"/>
    <mergeCell ref="K44:K45"/>
    <mergeCell ref="C39:D39"/>
    <mergeCell ref="C52:D52"/>
    <mergeCell ref="C53:D53"/>
    <mergeCell ref="C19:C20"/>
    <mergeCell ref="H19:H20"/>
    <mergeCell ref="K19:K20"/>
    <mergeCell ref="C22:C23"/>
    <mergeCell ref="H22:H23"/>
    <mergeCell ref="K22:K23"/>
    <mergeCell ref="H34:H35"/>
    <mergeCell ref="K34:K35"/>
    <mergeCell ref="C29:M29"/>
    <mergeCell ref="C30:C31"/>
    <mergeCell ref="H30:H31"/>
    <mergeCell ref="K30:K31"/>
    <mergeCell ref="C32:C33"/>
    <mergeCell ref="H32:H33"/>
    <mergeCell ref="C25:C26"/>
    <mergeCell ref="H25:H26"/>
    <mergeCell ref="K25:K26"/>
    <mergeCell ref="C14:M14"/>
    <mergeCell ref="B2:B28"/>
    <mergeCell ref="C2:M2"/>
    <mergeCell ref="C3:C4"/>
    <mergeCell ref="H3:H4"/>
    <mergeCell ref="K3:K4"/>
    <mergeCell ref="C6:C7"/>
    <mergeCell ref="K16:K17"/>
    <mergeCell ref="H16:H17"/>
    <mergeCell ref="C13:D13"/>
    <mergeCell ref="H6:H7"/>
    <mergeCell ref="K6:K7"/>
    <mergeCell ref="C8:C9"/>
    <mergeCell ref="H8:H9"/>
    <mergeCell ref="K8:K9"/>
    <mergeCell ref="C10:C11"/>
    <mergeCell ref="H10:H11"/>
    <mergeCell ref="K10:K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octubre</vt:lpstr>
      <vt:lpstr>noviembre</vt:lpstr>
      <vt:lpstr>Diciembre</vt:lpstr>
      <vt:lpstr>4to Trimestre Por zona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Educacion Continua</dc:creator>
  <cp:lastModifiedBy>Maria Cristina Gomez Montero</cp:lastModifiedBy>
  <dcterms:created xsi:type="dcterms:W3CDTF">2025-12-08T21:22:25Z</dcterms:created>
  <dcterms:modified xsi:type="dcterms:W3CDTF">2026-01-20T20:59:33Z</dcterms:modified>
</cp:coreProperties>
</file>